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Водопровод и канализация" sheetId="1" r:id="rId1"/>
    <sheet name="БОК общее отд." sheetId="2" r:id="rId2"/>
    <sheet name="Услуги БОК" sheetId="3" r:id="rId3"/>
    <sheet name="бассейн" sheetId="4" r:id="rId4"/>
    <sheet name="Услуги в БОК" sheetId="5" r:id="rId5"/>
    <sheet name="Гостиница" sheetId="6" r:id="rId6"/>
    <sheet name="Рит усл" sheetId="7" r:id="rId7"/>
    <sheet name="Центр. отопл." sheetId="8" r:id="rId8"/>
    <sheet name="Элктр.услуги" sheetId="9" r:id="rId9"/>
    <sheet name="АНЖ" sheetId="10" r:id="rId10"/>
    <sheet name="Автотранспорт" sheetId="11" r:id="rId11"/>
  </sheets>
  <definedNames/>
  <calcPr fullCalcOnLoad="1"/>
</workbook>
</file>

<file path=xl/sharedStrings.xml><?xml version="1.0" encoding="utf-8"?>
<sst xmlns="http://schemas.openxmlformats.org/spreadsheetml/2006/main" count="1358" uniqueCount="833">
  <si>
    <t>УТВЕРЖДАЮ</t>
  </si>
  <si>
    <t>Директор УКП "Жилкомхоз"</t>
  </si>
  <si>
    <t>____________ П.М.Громыко</t>
  </si>
  <si>
    <t>"___"__________________ год</t>
  </si>
  <si>
    <t>ПРЕЙСКУРАНТ</t>
  </si>
  <si>
    <t>НА ПЛАТНЫЕ УСЛУГИ ПО ЗАКАЗАМ НАСЕЛЕНИЯ</t>
  </si>
  <si>
    <t>Водопровод и канализация</t>
  </si>
  <si>
    <t>№п/п</t>
  </si>
  <si>
    <t>Наименование работы (услуги), состав работы</t>
  </si>
  <si>
    <t>шифр</t>
  </si>
  <si>
    <t>Ед.изм.</t>
  </si>
  <si>
    <t xml:space="preserve">Отпускная цена (тариф) без НДС, руб. </t>
  </si>
  <si>
    <t>Цена с учетом округления (без НДС) в денежных знаках образца 2000г., руб.</t>
  </si>
  <si>
    <t>Цена с учетом округления (без НДС) с учетом деноминации в денежных знаках образца 2009 г., руб.</t>
  </si>
  <si>
    <r>
      <t xml:space="preserve">Смена участка водопроводных труб диаметром до 10 мм: </t>
    </r>
    <r>
      <rPr>
        <sz val="11"/>
        <color theme="1"/>
        <rFont val="Calibri"/>
        <family val="2"/>
      </rPr>
      <t>Снятие средств крепления. Разборка старых труб. Заготовка новой трубы. Прокладка монтажных узлов из труб с фасонными частями. Установка средств крепления для труб.</t>
    </r>
  </si>
  <si>
    <t>м</t>
  </si>
  <si>
    <r>
      <t xml:space="preserve">Смена участка водопроводных труб диаметром до 20 мм: </t>
    </r>
    <r>
      <rPr>
        <sz val="11"/>
        <color theme="1"/>
        <rFont val="Calibri"/>
        <family val="2"/>
      </rPr>
      <t>Снятие средств крепления. Разборка старых труб. Заготовка новой трубы. Прокладка монтажных узлов из труб с фасонными частями. Установка средств крепления для труб.</t>
    </r>
  </si>
  <si>
    <r>
      <t xml:space="preserve">Смена участка водопроводных труб диаметром до 25 мм: </t>
    </r>
    <r>
      <rPr>
        <sz val="11"/>
        <color theme="1"/>
        <rFont val="Calibri"/>
        <family val="2"/>
      </rPr>
      <t>Снятие средств крепления. Разборка старых труб. Заготовка новой трубы. Прокладка монтажных узлов из труб с фасонными частями. Установка средств крепления для труб.</t>
    </r>
  </si>
  <si>
    <r>
      <t xml:space="preserve">Смена участка водопроводных труб диаметром до 50 мм: </t>
    </r>
    <r>
      <rPr>
        <sz val="11"/>
        <color theme="1"/>
        <rFont val="Calibri"/>
        <family val="2"/>
      </rPr>
      <t>Снятие средств крепления. Разборка старых труб. Заготовка новой трубы. Прокладка монтажных узлов из труб с фасонными частями. Установка средств крепления для труб.</t>
    </r>
  </si>
  <si>
    <r>
      <t xml:space="preserve">Смена участка водопроводных труб свыше 50 мм до 100 мм: </t>
    </r>
    <r>
      <rPr>
        <sz val="11"/>
        <color theme="1"/>
        <rFont val="Calibri"/>
        <family val="2"/>
      </rPr>
      <t>Врезка подлежащего замене участка трубопровода. Заготовка трубы необходимого диаметра. Очистка торцов кромок и прилегающих к ним участков от грязи, масел, ржавчины и т.д. Разделка кромок под сварку (в зависимости от типа сварного соединения). Сварка.</t>
    </r>
  </si>
  <si>
    <r>
      <t>Монтаж трубопроводов водоснабжения из медных труб диаметром 15 мм и более:</t>
    </r>
    <r>
      <rPr>
        <sz val="11"/>
        <color theme="1"/>
        <rFont val="Calibri"/>
        <family val="2"/>
      </rPr>
      <t xml:space="preserve"> Разметка труб под крепления. Сверление основания под установку хомутов. Установка хомутов. Прокладка труб. Установка компенсаторов. Развальцовка стыков. Соединение труб пайкой.</t>
    </r>
  </si>
  <si>
    <r>
      <t>Монтаж трубопроводов водоснабжения из металлопластиковых труб диаметром 15 мм и более:</t>
    </r>
    <r>
      <rPr>
        <sz val="11"/>
        <color theme="1"/>
        <rFont val="Calibri"/>
        <family val="2"/>
      </rPr>
      <t xml:space="preserve"> Разметка труб под крепления. Сверление основания под установку хомутов. Установка хомутов. Прокладка труб. Установка компенсаторов. Развальцовка стыков. Соединение труб сваркой.</t>
    </r>
  </si>
  <si>
    <r>
      <t xml:space="preserve">Демонтаж трубопроводов водоснабжения из медных труб или металлопластиковых диаметром 15 мм и более: </t>
    </r>
    <r>
      <rPr>
        <sz val="11"/>
        <color theme="1"/>
        <rFont val="Calibri"/>
        <family val="2"/>
      </rPr>
      <t>Резка труб. Снятие креплений.</t>
    </r>
  </si>
  <si>
    <r>
      <t xml:space="preserve">Смена пластмассовых канализационных труб: </t>
    </r>
    <r>
      <rPr>
        <sz val="11"/>
        <color theme="1"/>
        <rFont val="Calibri"/>
        <family val="2"/>
      </rPr>
      <t>Сборка соединений. Установка новых труб с заменой новых манжет в раструбных соединениях</t>
    </r>
  </si>
  <si>
    <r>
      <t xml:space="preserve">Смена вентилей на стояках водоснабжения: </t>
    </r>
    <r>
      <rPr>
        <sz val="11"/>
        <color theme="1"/>
        <rFont val="Calibri"/>
        <family val="2"/>
      </rPr>
      <t>Разборка резьбовых соединений под вентиль. Замена вентиля со сборкой резьбовых соединений.</t>
    </r>
  </si>
  <si>
    <t>вентиль</t>
  </si>
  <si>
    <r>
      <t xml:space="preserve">Ремонт вентиля: </t>
    </r>
    <r>
      <rPr>
        <sz val="11"/>
        <color theme="1"/>
        <rFont val="Calibri"/>
        <family val="2"/>
      </rPr>
      <t>Замена сальниковой набивки. Замена прокладки на золотнике.</t>
    </r>
  </si>
  <si>
    <r>
      <t xml:space="preserve">Отключение воды по стояку (5 эт) спуск воды из стояка и его наполнение водой и включение: </t>
    </r>
    <r>
      <rPr>
        <sz val="11"/>
        <color theme="1"/>
        <rFont val="Calibri"/>
        <family val="2"/>
      </rPr>
      <t>Перекрытие вентилей по стояку. В нижней (верхней) части спуск воды. Открытие вентиля по стояку.</t>
    </r>
  </si>
  <si>
    <t>стояк</t>
  </si>
  <si>
    <r>
      <t xml:space="preserve">Слитие стояка холодной воды: </t>
    </r>
    <r>
      <rPr>
        <sz val="11"/>
        <color theme="1"/>
        <rFont val="Calibri"/>
        <family val="2"/>
      </rPr>
      <t>Перекрытие вентиля по стояку. Спуск воды.</t>
    </r>
  </si>
  <si>
    <r>
      <t xml:space="preserve">Слитие стояка горячей воды: </t>
    </r>
    <r>
      <rPr>
        <sz val="11"/>
        <color theme="1"/>
        <rFont val="Calibri"/>
        <family val="2"/>
      </rPr>
      <t>Перекрытие вентиля по стояку. Спуск воды.</t>
    </r>
  </si>
  <si>
    <r>
      <t xml:space="preserve">Зачеканка трубопроводов внутренней канализации: </t>
    </r>
    <r>
      <rPr>
        <sz val="11"/>
        <color theme="1"/>
        <rFont val="Calibri"/>
        <family val="2"/>
      </rPr>
      <t>Очистка концов труб от грязи. Укладка и уплотнение колец каболки. Заполнение раструба цементом. Зачеканка.</t>
    </r>
  </si>
  <si>
    <t>раструб</t>
  </si>
  <si>
    <r>
      <t xml:space="preserve">Смена отдельных участков чугунных канализационных труб диаметром 50 мм: </t>
    </r>
    <r>
      <rPr>
        <sz val="11"/>
        <color theme="1"/>
        <rFont val="Calibri"/>
        <family val="2"/>
      </rPr>
      <t>Расчеканка и разборка трубопровода и фасонных частей. Прокладка трубопроводов с установкой фасонных частей и с заделкой стыков</t>
    </r>
  </si>
  <si>
    <r>
      <t xml:space="preserve">Смена отдельных участков чугунных канализационных труб диаметром 100 мм: </t>
    </r>
    <r>
      <rPr>
        <sz val="11"/>
        <color theme="1"/>
        <rFont val="Calibri"/>
        <family val="2"/>
      </rPr>
      <t>Расчеканка и разборка трубопровода и фасонных частей. Прокладка трубопроводов с установкой фасонных частей и с заделкой стыков</t>
    </r>
  </si>
  <si>
    <r>
      <t xml:space="preserve">Смена отдельных участков чугунных канализационных труб диаметром 150 мм: </t>
    </r>
    <r>
      <rPr>
        <sz val="11"/>
        <color theme="1"/>
        <rFont val="Calibri"/>
        <family val="2"/>
      </rPr>
      <t>Снятие креплений.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Расчеканка и разборка трубопровода и фасонных частей. Прокладка трубопроводов с установкой фасонных частей и с заделкой стыков. Установка креплений с пробивкой отверстий.</t>
    </r>
  </si>
  <si>
    <r>
      <t xml:space="preserve">Смена фаянсового унитаза: </t>
    </r>
    <r>
      <rPr>
        <sz val="11"/>
        <color theme="1"/>
        <rFont val="Calibri"/>
        <family val="2"/>
      </rPr>
      <t>Отсоединение старого прибора. Установка нового прибора с креплением и присоединением к системе.</t>
    </r>
  </si>
  <si>
    <t>прибор</t>
  </si>
  <si>
    <r>
      <t>Смена фаянсового умывальника:</t>
    </r>
    <r>
      <rPr>
        <sz val="11"/>
        <color theme="1"/>
        <rFont val="Calibri"/>
        <family val="2"/>
      </rPr>
      <t xml:space="preserve"> Отсоединение старого прибора. Установка нового прибора с креплением и присоединением к системе.</t>
    </r>
  </si>
  <si>
    <r>
      <t xml:space="preserve">Смена раковины: </t>
    </r>
    <r>
      <rPr>
        <sz val="11"/>
        <color theme="1"/>
        <rFont val="Calibri"/>
        <family val="2"/>
      </rPr>
      <t>Отсоединение старого прибора. Установка нового прибора с креплением и присоединением к системе.</t>
    </r>
  </si>
  <si>
    <r>
      <t>Смена мойки на одно отделение:</t>
    </r>
    <r>
      <rPr>
        <sz val="11"/>
        <color theme="1"/>
        <rFont val="Calibri"/>
        <family val="2"/>
      </rPr>
      <t xml:space="preserve"> Отсоединение старого прибора. Установка нового прибора с креплением и присоединением к системе.</t>
    </r>
  </si>
  <si>
    <r>
      <t xml:space="preserve">Смена мойки на два отделения: </t>
    </r>
    <r>
      <rPr>
        <sz val="11"/>
        <color theme="1"/>
        <rFont val="Calibri"/>
        <family val="2"/>
      </rPr>
      <t>Отсоединение старого прибора. Установка нового прибора с креплением и присоединением к системе.</t>
    </r>
  </si>
  <si>
    <r>
      <t xml:space="preserve">Смена ванны любой модели: </t>
    </r>
    <r>
      <rPr>
        <sz val="11"/>
        <color theme="1"/>
        <rFont val="Calibri"/>
        <family val="2"/>
      </rPr>
      <t>Отсоединение старого прибора. Установка нового прибора с креплением и присоединением к системе.</t>
    </r>
  </si>
  <si>
    <r>
      <t>Смена сиденья к унитазу:</t>
    </r>
    <r>
      <rPr>
        <sz val="11"/>
        <color theme="1"/>
        <rFont val="Calibri"/>
        <family val="2"/>
      </rPr>
      <t xml:space="preserve"> Снятие старого сиденья. Установка нового сиденья.</t>
    </r>
  </si>
  <si>
    <t>шт</t>
  </si>
  <si>
    <r>
      <t xml:space="preserve">Смена манжеты к унитазу: </t>
    </r>
    <r>
      <rPr>
        <sz val="11"/>
        <color theme="1"/>
        <rFont val="Calibri"/>
        <family val="2"/>
      </rPr>
      <t>Снятие старой манжеты. Установка новой манжеты.</t>
    </r>
  </si>
  <si>
    <r>
      <t xml:space="preserve">Смена смывной трубы с манжетой: </t>
    </r>
    <r>
      <rPr>
        <sz val="11"/>
        <color theme="1"/>
        <rFont val="Calibri"/>
        <family val="2"/>
      </rPr>
      <t>Снятие старой смывной трубы с манжетой. Установка новой смывной трубы с манжетой, с присоединением к бачку и унитазу.</t>
    </r>
  </si>
  <si>
    <r>
      <t xml:space="preserve">Смена держки к смывному бачку: </t>
    </r>
    <r>
      <rPr>
        <sz val="11"/>
        <color theme="1"/>
        <rFont val="Calibri"/>
        <family val="2"/>
      </rPr>
      <t>Снятие старой держки с цепочкой. Установка новой держки с цепочкой.</t>
    </r>
  </si>
  <si>
    <r>
      <t xml:space="preserve">Смена смывного чугунного или фаянсового бачка: </t>
    </r>
    <r>
      <rPr>
        <sz val="11"/>
        <color theme="1"/>
        <rFont val="Calibri"/>
        <family val="2"/>
      </rPr>
      <t>Снятие смывного бачка с отсоединением. Установка и присоединение нового смывного бачка с закреплением.</t>
    </r>
  </si>
  <si>
    <r>
      <t xml:space="preserve">Смена трапа: </t>
    </r>
    <r>
      <rPr>
        <sz val="11"/>
        <color theme="1"/>
        <rFont val="Calibri"/>
        <family val="2"/>
      </rPr>
      <t>Отсоединение прибора. Установка новой детали с присоединением и заделкой раструба.</t>
    </r>
  </si>
  <si>
    <r>
      <t xml:space="preserve">Смена сифона к санитарному прибору: </t>
    </r>
    <r>
      <rPr>
        <sz val="11"/>
        <color theme="1"/>
        <rFont val="Calibri"/>
        <family val="2"/>
      </rPr>
      <t>Отсоединение прибора. Установка новой детали с присоединением и заделкой раструба.</t>
    </r>
  </si>
  <si>
    <r>
      <t>Смена кронштейнов под санитарные приборы:</t>
    </r>
    <r>
      <rPr>
        <sz val="11"/>
        <color theme="1"/>
        <rFont val="Calibri"/>
        <family val="2"/>
      </rPr>
      <t xml:space="preserve"> Снятие старых кронштейнов. Установка новых кронштейнов с закреплением.</t>
    </r>
  </si>
  <si>
    <r>
      <t xml:space="preserve">Смена смесителя настенного для умывальников, моек или раковин: </t>
    </r>
    <r>
      <rPr>
        <sz val="11"/>
        <color theme="1"/>
        <rFont val="Calibri"/>
        <family val="2"/>
      </rPr>
      <t>Снятие старого смесителя. Установка нового смесителя.</t>
    </r>
  </si>
  <si>
    <r>
      <t xml:space="preserve">Смена смесителя настольного для умывальников, моек или раковин: </t>
    </r>
    <r>
      <rPr>
        <sz val="11"/>
        <color theme="1"/>
        <rFont val="Calibri"/>
        <family val="2"/>
      </rPr>
      <t>Снятие старого смесителя. Установка нового смесителя.</t>
    </r>
  </si>
  <si>
    <r>
      <t xml:space="preserve">Смена смесителя для ванны: </t>
    </r>
    <r>
      <rPr>
        <sz val="11"/>
        <color theme="1"/>
        <rFont val="Calibri"/>
        <family val="2"/>
      </rPr>
      <t>Снятие старого смесителя. Установка нового смесителя.</t>
    </r>
  </si>
  <si>
    <r>
      <t xml:space="preserve">Смена водоразборных кранов: </t>
    </r>
    <r>
      <rPr>
        <sz val="11"/>
        <color theme="1"/>
        <rFont val="Calibri"/>
        <family val="2"/>
      </rPr>
      <t>Снятие старого крана. Установка нового крана.</t>
    </r>
  </si>
  <si>
    <r>
      <t xml:space="preserve">Ремонт смывного бачка с регулировкой на месте, со сменой клапана поплавкового: </t>
    </r>
    <r>
      <rPr>
        <sz val="11"/>
        <color theme="1"/>
        <rFont val="Calibri"/>
        <family val="2"/>
      </rPr>
      <t>Снятие старого поплавкового клапана. Установка и регулировка нового поплавкового клапана.</t>
    </r>
  </si>
  <si>
    <r>
      <t xml:space="preserve">Ремонт смывного бачка с регулировкой на месте, со сменой деталей из резины, поплавкового или спускного клапана: </t>
    </r>
    <r>
      <rPr>
        <sz val="11"/>
        <color theme="1"/>
        <rFont val="Calibri"/>
        <family val="2"/>
      </rPr>
      <t xml:space="preserve">Ремонт и регулировка поплавкового и смывного клапанов с прочисткой, промывкой и заменой резиновых деталей. </t>
    </r>
  </si>
  <si>
    <r>
      <t xml:space="preserve">Регулировка смывного бачка без ремонта: </t>
    </r>
    <r>
      <rPr>
        <sz val="11"/>
        <color theme="1"/>
        <rFont val="Calibri"/>
        <family val="2"/>
      </rPr>
      <t>Регулировка клапанов смывного бачка на месте.</t>
    </r>
  </si>
  <si>
    <r>
      <t xml:space="preserve">Снятие фаянсового унитаза: </t>
    </r>
    <r>
      <rPr>
        <sz val="11"/>
        <color theme="1"/>
        <rFont val="Calibri"/>
        <family val="2"/>
      </rPr>
      <t>Отсоединение и снятие прибора.</t>
    </r>
  </si>
  <si>
    <r>
      <t xml:space="preserve">Снятие смывного бачка: </t>
    </r>
    <r>
      <rPr>
        <sz val="11"/>
        <color theme="1"/>
        <rFont val="Calibri"/>
        <family val="2"/>
      </rPr>
      <t>Отсоединение и снятие прибора</t>
    </r>
  </si>
  <si>
    <r>
      <t xml:space="preserve">Снятие смывной трубы: </t>
    </r>
    <r>
      <rPr>
        <sz val="11"/>
        <color theme="1"/>
        <rFont val="Calibri"/>
        <family val="2"/>
      </rPr>
      <t>Отсоединение и снятие смывной трубы</t>
    </r>
  </si>
  <si>
    <r>
      <t xml:space="preserve">Снятие умывальника, мойки или раковины: </t>
    </r>
    <r>
      <rPr>
        <sz val="11"/>
        <color theme="1"/>
        <rFont val="Calibri"/>
        <family val="2"/>
      </rPr>
      <t>Отсоединение и снятие прибора</t>
    </r>
  </si>
  <si>
    <r>
      <t xml:space="preserve">Прочистка трубопроводов внутренней канализации: </t>
    </r>
    <r>
      <rPr>
        <sz val="11"/>
        <color theme="1"/>
        <rFont val="Calibri"/>
        <family val="2"/>
      </rPr>
      <t>Прочистка подводки трубопровода до стояка или участка трубопровода от одной ревизии до другой. Прочистка трубопровода.</t>
    </r>
  </si>
  <si>
    <r>
      <t xml:space="preserve">Смена вентиля старого образца на вентиль другого образца, включая вентиль импортного производства на стояке водоснабжения: </t>
    </r>
    <r>
      <rPr>
        <sz val="11"/>
        <color theme="1"/>
        <rFont val="Calibri"/>
        <family val="2"/>
      </rPr>
      <t>Разбор резьбовых соединений под вентиль. Замена вентиля со сборкой резьбовых соединений.</t>
    </r>
  </si>
  <si>
    <r>
      <t xml:space="preserve">Смена прокладки для водоразборных кранов, душа, бачка унитаза с учетом сборки и разборки оборудования: </t>
    </r>
    <r>
      <rPr>
        <sz val="11"/>
        <color theme="1"/>
        <rFont val="Calibri"/>
        <family val="2"/>
      </rPr>
      <t>Откручивание вентильной головки. Снятие старой и установка новой прокладки. Крепление прокладки. Закрепление прокладки к вентильной головке. Закручивание вентильной головки.</t>
    </r>
  </si>
  <si>
    <r>
      <t xml:space="preserve">Смена головки вентиля: </t>
    </r>
    <r>
      <rPr>
        <sz val="11"/>
        <color theme="1"/>
        <rFont val="Calibri"/>
        <family val="2"/>
      </rPr>
      <t>Откручивание вентильной головки от корпуса. Установка новой. Проверка в работе.</t>
    </r>
  </si>
  <si>
    <r>
      <t xml:space="preserve">Установка приборов учета воды и фильтров к ним: </t>
    </r>
    <r>
      <rPr>
        <sz val="11"/>
        <color theme="1"/>
        <rFont val="Calibri"/>
        <family val="2"/>
      </rPr>
      <t>Отключение воды по стояку, спуск воды. Врезка в водопроводную трубу. Установка вентиля. Вкручивание сгонов. Установка фильтра. Установка прибора. Установка сгона с муфтой. Наполнение стояка водой.</t>
    </r>
  </si>
  <si>
    <r>
      <t xml:space="preserve">Смена приборов учета воды и фильтров к ним: </t>
    </r>
    <r>
      <rPr>
        <sz val="11"/>
        <color theme="1"/>
        <rFont val="Calibri"/>
        <family val="2"/>
      </rPr>
      <t>Снятие прибора. Установка новых уплотнительных колец. Установка нового прибора. Замена уплотнительной шайбы.</t>
    </r>
  </si>
  <si>
    <r>
      <t xml:space="preserve">Смена сифона в ванной: </t>
    </r>
    <r>
      <rPr>
        <sz val="11"/>
        <color theme="1"/>
        <rFont val="Calibri"/>
        <family val="2"/>
      </rPr>
      <t>Отсоединение сифона от выпуска и переливного патрубка. Расчеканка патрубка сифона. Подсоединение сифона к выпуску ванны и зачеканка патрубка.</t>
    </r>
  </si>
  <si>
    <r>
      <t xml:space="preserve">Замена гибкой подводки к санитарному прибору: </t>
    </r>
    <r>
      <rPr>
        <sz val="11"/>
        <color theme="1"/>
        <rFont val="Calibri"/>
        <family val="2"/>
      </rPr>
      <t>Откручивание гибкой подводки от вентиля и поплавкового клапана бачка. Присоединение новой.</t>
    </r>
  </si>
  <si>
    <r>
      <t xml:space="preserve">Установка гибкой подводки к санитарному прибору: </t>
    </r>
    <r>
      <rPr>
        <sz val="11"/>
        <color theme="1"/>
        <rFont val="Calibri"/>
        <family val="2"/>
      </rPr>
      <t>Подсоединение гибкой подводки</t>
    </r>
  </si>
  <si>
    <r>
      <t xml:space="preserve">Замена душевой кабины и поддона: </t>
    </r>
    <r>
      <rPr>
        <sz val="11"/>
        <color theme="1"/>
        <rFont val="Calibri"/>
        <family val="2"/>
      </rPr>
      <t>Демонтаж старого комплекта. Установка нового.</t>
    </r>
  </si>
  <si>
    <r>
      <t xml:space="preserve">Установка душевой кабины и поддона: </t>
    </r>
    <r>
      <rPr>
        <sz val="11"/>
        <color theme="1"/>
        <rFont val="Calibri"/>
        <family val="2"/>
      </rPr>
      <t>Укладка выпуска трубопровода с сифоном. Присоединение поддона к сифону.</t>
    </r>
  </si>
  <si>
    <r>
      <t xml:space="preserve">Замена унитаза с высоко расположенным бачком на унитаз "Компакт": </t>
    </r>
    <r>
      <rPr>
        <sz val="11"/>
        <color theme="1"/>
        <rFont val="Calibri"/>
        <family val="2"/>
      </rPr>
      <t>Демонтаж унитаза. Обрезка подводки холодной воды. Сверление отверстий под крепления. Нарезка резьбы на подводке и установка вентиля или крана. Установка и крепление унитаза. Соединение поплавкового крана бачка с вентилем гибкой подводки.</t>
    </r>
  </si>
  <si>
    <r>
      <t xml:space="preserve">Замена смесителя с душевой сеткой: </t>
    </r>
    <r>
      <rPr>
        <sz val="11"/>
        <color theme="1"/>
        <rFont val="Calibri"/>
        <family val="2"/>
      </rPr>
      <t>Отсоединение душевой сетки от смесителя. Отсоединение смесителя от подводок холодного и горячего водоснабжения. Установка смесителя с душевой сеткой.</t>
    </r>
  </si>
  <si>
    <r>
      <t xml:space="preserve">Смена обвязки для ванны: </t>
    </r>
    <r>
      <rPr>
        <sz val="11"/>
        <color theme="1"/>
        <rFont val="Calibri"/>
        <family val="2"/>
      </rPr>
      <t>Снятие старого прибора. Установка выпуска, переливной трубы, сифона и уравнителя потенциала. Вставка сифона в раструб канализационной сети. Зачеканка раструба.</t>
    </r>
  </si>
  <si>
    <r>
      <t xml:space="preserve">Установка тумбы под мойку: </t>
    </r>
    <r>
      <rPr>
        <sz val="11"/>
        <color theme="1"/>
        <rFont val="Calibri"/>
        <family val="2"/>
      </rPr>
      <t>Монтаж смесителя с подводками на мойке. Установка мойки на тумбу, присоединение смесителя к подводкам трубопровода. Установка выпуска. Соединение сифона с подводками канализации.</t>
    </r>
  </si>
  <si>
    <r>
      <t xml:space="preserve">Смена шланга ПВХ для смесителя: </t>
    </r>
    <r>
      <rPr>
        <sz val="11"/>
        <color theme="1"/>
        <rFont val="Calibri"/>
        <family val="2"/>
      </rPr>
      <t>Снятие старого шланга. Установка нового.</t>
    </r>
  </si>
  <si>
    <t>шланг</t>
  </si>
  <si>
    <r>
      <t xml:space="preserve">Смена головки смесителя: </t>
    </r>
    <r>
      <rPr>
        <sz val="11"/>
        <color theme="1"/>
        <rFont val="Calibri"/>
        <family val="2"/>
      </rPr>
      <t>Откручивание вентильной головки от корпуса. Установка новой. Проверка в работе.</t>
    </r>
  </si>
  <si>
    <r>
      <t xml:space="preserve">Укрепление унитаза: </t>
    </r>
    <r>
      <rPr>
        <sz val="11"/>
        <color theme="1"/>
        <rFont val="Calibri"/>
        <family val="2"/>
      </rPr>
      <t>Разметка и сверление отверстий. Подкладка резины под основание унитаза. Установка унитаза и крепление к полу.</t>
    </r>
  </si>
  <si>
    <r>
      <t xml:space="preserve">Смена трубы излива на смесителе: </t>
    </r>
    <r>
      <rPr>
        <sz val="11"/>
        <color theme="1"/>
        <rFont val="Calibri"/>
        <family val="2"/>
      </rPr>
      <t>Откручивание трубы излива от смесителя. Установка новой трубы с прикручиванием ее к смесителю.</t>
    </r>
  </si>
  <si>
    <r>
      <t xml:space="preserve">Ремонт смесителя: </t>
    </r>
    <r>
      <rPr>
        <sz val="11"/>
        <color theme="1"/>
        <rFont val="Calibri"/>
        <family val="2"/>
      </rPr>
      <t>Откручивание и замена вентильной головки.</t>
    </r>
  </si>
  <si>
    <r>
      <t>Установка фильтров на подводке и санитарных приборах:</t>
    </r>
    <r>
      <rPr>
        <sz val="11"/>
        <color theme="1"/>
        <rFont val="Calibri"/>
        <family val="2"/>
      </rPr>
      <t xml:space="preserve"> Разборка резьбового соединения. Обрезка трубы. Нарезание резьбы. Установка фильтра. Сборка резьбового соединения.</t>
    </r>
  </si>
  <si>
    <t>фильтр</t>
  </si>
  <si>
    <r>
      <t xml:space="preserve">Прочистка фильтров на подводке и санитарных приборах: </t>
    </r>
    <r>
      <rPr>
        <sz val="11"/>
        <color theme="1"/>
        <rFont val="Calibri"/>
        <family val="2"/>
      </rPr>
      <t>Отсоединение фильтрующего элемента. Прочистка его и установка на место.</t>
    </r>
  </si>
  <si>
    <r>
      <t xml:space="preserve">Установка заглушек: </t>
    </r>
    <r>
      <rPr>
        <sz val="11"/>
        <color theme="1"/>
        <rFont val="Calibri"/>
        <family val="2"/>
      </rPr>
      <t>Нарезка резьбы. Накручивание заглушки.</t>
    </r>
  </si>
  <si>
    <r>
      <t xml:space="preserve">Установка кронштейна под санитарный прибор: </t>
    </r>
    <r>
      <rPr>
        <sz val="11"/>
        <color theme="1"/>
        <rFont val="Calibri"/>
        <family val="2"/>
      </rPr>
      <t>Разметка и сверление отверстий, вставка дюбелей. Крепление шурупами монтажных пластин. Установка кронштейна, проверка по уровню, закрепление.</t>
    </r>
  </si>
  <si>
    <r>
      <t xml:space="preserve">Установка умывальника с креплением к стене болтами: </t>
    </r>
    <r>
      <rPr>
        <sz val="11"/>
        <color theme="1"/>
        <rFont val="Calibri"/>
        <family val="2"/>
      </rPr>
      <t>Разметка и сверление отверстий, вставка дюбелей. Крепление шурупами монтажных пластин. Проверка по уровню, закрепление.</t>
    </r>
  </si>
  <si>
    <r>
      <t xml:space="preserve">Смена сальникового кольца смесителя: </t>
    </r>
    <r>
      <rPr>
        <sz val="11"/>
        <color theme="1"/>
        <rFont val="Calibri"/>
        <family val="2"/>
      </rPr>
      <t>Замена сальникового кольца.</t>
    </r>
  </si>
  <si>
    <r>
      <t xml:space="preserve">Смена унитаза типа "Компакт": </t>
    </r>
    <r>
      <rPr>
        <sz val="11"/>
        <color theme="1"/>
        <rFont val="Calibri"/>
        <family val="2"/>
      </rPr>
      <t>Демонтаж старого унитаза. Установка нового.</t>
    </r>
  </si>
  <si>
    <r>
      <t xml:space="preserve">Смена чугунных труб канализации диаметром 50 мм: </t>
    </r>
    <r>
      <rPr>
        <sz val="11"/>
        <color theme="1"/>
        <rFont val="Calibri"/>
        <family val="2"/>
      </rPr>
      <t>Демонтаж старых труб. Монтаж новых труб. Чеканка стыков.</t>
    </r>
  </si>
  <si>
    <t>стык</t>
  </si>
  <si>
    <r>
      <t xml:space="preserve">Установка шарового крана диаметром до 20 мм: </t>
    </r>
    <r>
      <rPr>
        <sz val="11"/>
        <color theme="1"/>
        <rFont val="Calibri"/>
        <family val="2"/>
      </rPr>
      <t>Нарезка на водопроводной трубе резьбы. Установка шарового крана на резьбовое соединение.</t>
    </r>
  </si>
  <si>
    <t>кран</t>
  </si>
  <si>
    <r>
      <t xml:space="preserve">Установка шарового крана диаметром свыше 20 мм до 50 мм: </t>
    </r>
    <r>
      <rPr>
        <sz val="11"/>
        <color theme="1"/>
        <rFont val="Calibri"/>
        <family val="2"/>
      </rPr>
      <t>Нарезка на водопроводной трубе резьбы. Установка шарового крана на резьбовое соединение.</t>
    </r>
  </si>
  <si>
    <r>
      <t xml:space="preserve">Установка шарового крана диаметром свыше 50 мм до 100 мм: </t>
    </r>
    <r>
      <rPr>
        <sz val="11"/>
        <color theme="1"/>
        <rFont val="Calibri"/>
        <family val="2"/>
      </rPr>
      <t>Нарезка на водопроводной трубе резьбы. Установка шарового крана на резьбовое соединение.</t>
    </r>
  </si>
  <si>
    <r>
      <t xml:space="preserve">Смена водоразборного шарового крана диаметром до 20 мм: </t>
    </r>
    <r>
      <rPr>
        <sz val="11"/>
        <color theme="1"/>
        <rFont val="Calibri"/>
        <family val="2"/>
      </rPr>
      <t>Разборка резьбовых или фланцевых соединений. Снятие старого крана и установка нового. Сборка резьбовых или фланцевых соединений.</t>
    </r>
  </si>
  <si>
    <r>
      <t xml:space="preserve">Смена водоразборного шарового крана диаметром свыше 20 мм до 50 мм: </t>
    </r>
    <r>
      <rPr>
        <sz val="11"/>
        <color theme="1"/>
        <rFont val="Calibri"/>
        <family val="2"/>
      </rPr>
      <t>Разборка резьбовых или фланцевых соединений. Снятие старого крана и установка нового. Сборка резьбовых или фланцевых соединений.</t>
    </r>
  </si>
  <si>
    <r>
      <t xml:space="preserve">Смена водоразборного шарового крана диаметром свыше 50 мм до 100 мм: </t>
    </r>
    <r>
      <rPr>
        <sz val="11"/>
        <color theme="1"/>
        <rFont val="Calibri"/>
        <family val="2"/>
      </rPr>
      <t>Разборка резьбовых или фланцевых соединений. Снятие старого крана и установка нового. Сборка резьбовых или фланцевых соединений.</t>
    </r>
  </si>
  <si>
    <r>
      <t xml:space="preserve">Смена выпуска ванны: </t>
    </r>
    <r>
      <rPr>
        <sz val="11"/>
        <color theme="1"/>
        <rFont val="Calibri"/>
        <family val="2"/>
      </rPr>
      <t>Откручивание соединительного кольца. Снятие старого, установка нового выпуска. Соединение выпуска с сифоном.</t>
    </r>
  </si>
  <si>
    <t>выпуск</t>
  </si>
  <si>
    <r>
      <t xml:space="preserve">Смена полотенцесушителя: </t>
    </r>
    <r>
      <rPr>
        <sz val="11"/>
        <color theme="1"/>
        <rFont val="Calibri"/>
        <family val="2"/>
      </rPr>
      <t>Отсоединение старого прибора. Установка нового прибора с креплением и присоединением к системе.</t>
    </r>
  </si>
  <si>
    <r>
      <t xml:space="preserve">Установка пьедестала под умывальник: </t>
    </r>
    <r>
      <rPr>
        <sz val="11"/>
        <color theme="1"/>
        <rFont val="Calibri"/>
        <family val="2"/>
      </rPr>
      <t>Разметка и сверление отверстий, вставка дюбелей. Крепление шурупами монтажных пластин. Установка пьедестала, проверка по уровню, закрепление. Расчеканка выпуска сифона.</t>
    </r>
  </si>
  <si>
    <t>пьедестал</t>
  </si>
  <si>
    <r>
      <t xml:space="preserve">Прочистка засора унитаза со снятием прибора: </t>
    </r>
    <r>
      <rPr>
        <sz val="11"/>
        <color theme="1"/>
        <rFont val="Calibri"/>
        <family val="2"/>
      </rPr>
      <t>Демонтаж унитаза. Прочистка, промывка. Установка унитаза на место.</t>
    </r>
  </si>
  <si>
    <r>
      <t xml:space="preserve">Прочистка засора унитаза без снятия прибора: </t>
    </r>
    <r>
      <rPr>
        <sz val="11"/>
        <color theme="1"/>
        <rFont val="Calibri"/>
        <family val="2"/>
      </rPr>
      <t>Прочистка, промывка.</t>
    </r>
  </si>
  <si>
    <r>
      <t xml:space="preserve">Прочистка засора сифона и выпуска: </t>
    </r>
    <r>
      <rPr>
        <sz val="11"/>
        <color theme="1"/>
        <rFont val="Calibri"/>
        <family val="2"/>
      </rPr>
      <t>Откручивание сифона. Снятие и прочистка сифона.</t>
    </r>
  </si>
  <si>
    <r>
      <t xml:space="preserve">Установка импортного унитаза со снятием старого: </t>
    </r>
    <r>
      <rPr>
        <sz val="11"/>
        <color theme="1"/>
        <rFont val="Calibri"/>
        <family val="2"/>
      </rPr>
      <t>Демонтаж унитаза. Обрезка подводки холодной воды. Нарезка резьбы на подводке и установка вентиля или крана. Установка и крепление унитаза. Соединение поплавкового крана бачка с вентилем гибкой подводки.</t>
    </r>
  </si>
  <si>
    <r>
      <t xml:space="preserve">Установка импортного смесителя для ванны со снятием старого: </t>
    </r>
    <r>
      <rPr>
        <sz val="11"/>
        <color theme="1"/>
        <rFont val="Calibri"/>
        <family val="2"/>
      </rPr>
      <t>Отсоединение душевой сетки от смесителя. Отсоединение смесителя от подводок холодного и горячего водоснабжения. Установка смесителя с душевой сеткой.</t>
    </r>
  </si>
  <si>
    <r>
      <t xml:space="preserve">Установка импортного смесителя в кухне со снятием старого: </t>
    </r>
    <r>
      <rPr>
        <sz val="11"/>
        <color theme="1"/>
        <rFont val="Calibri"/>
        <family val="2"/>
      </rPr>
      <t>Отсоединение смесителя от подводок холодного и горячего водоснабжения. Установка смесителя.</t>
    </r>
  </si>
  <si>
    <r>
      <t xml:space="preserve">Установка импортной ванны со снятием старой: </t>
    </r>
    <r>
      <rPr>
        <sz val="11"/>
        <color theme="1"/>
        <rFont val="Calibri"/>
        <family val="2"/>
      </rPr>
      <t>Отсоединение старого прибора. Установка нового прибора с креплением и присоединением к системе.</t>
    </r>
  </si>
  <si>
    <r>
      <t xml:space="preserve">Установка импортного полотенцесушителя со снятием старого: </t>
    </r>
    <r>
      <rPr>
        <sz val="11"/>
        <color theme="1"/>
        <rFont val="Calibri"/>
        <family val="2"/>
      </rPr>
      <t>Отсоединение и снятие прибора. Установка нового прибора с присоединением к системе.</t>
    </r>
  </si>
  <si>
    <r>
      <t xml:space="preserve">Установка импортного бачка со снятием старого: </t>
    </r>
    <r>
      <rPr>
        <sz val="11"/>
        <color theme="1"/>
        <rFont val="Calibri"/>
        <family val="2"/>
      </rPr>
      <t>Отсоединение и снятие прибора. Установка нового прибора с креплением и присоединением к системе.</t>
    </r>
  </si>
  <si>
    <r>
      <t xml:space="preserve">Подключение стиральной машины к водопроводу и канализации: </t>
    </r>
    <r>
      <rPr>
        <sz val="11"/>
        <color theme="1"/>
        <rFont val="Calibri"/>
        <family val="2"/>
      </rPr>
      <t>Установка крана на водопроводную трубу. Подсоединение машины к крану через гибкий шланг. Подводка и крепление канализационной трубы ПВХ с раструбным патрубком к машине. Соединение с машиной.</t>
    </r>
  </si>
  <si>
    <r>
      <t xml:space="preserve">Смена элипсной резины: </t>
    </r>
    <r>
      <rPr>
        <sz val="11"/>
        <color theme="1"/>
        <rFont val="Calibri"/>
        <family val="2"/>
      </rPr>
      <t>Откручивание шпилек. Снятие бачка. Снятие старой, установка новой элипсной резины. Установка бачка. Прикручивание шпилек.</t>
    </r>
  </si>
  <si>
    <r>
      <t xml:space="preserve">Набивка сальника в вентиле: </t>
    </r>
    <r>
      <rPr>
        <sz val="11"/>
        <color theme="1"/>
        <rFont val="Calibri"/>
        <family val="2"/>
      </rPr>
      <t>Откручивание и поднятие грундбуксы. Укладка сальника полукольцами. Прижим грундбуксы.</t>
    </r>
  </si>
  <si>
    <r>
      <t xml:space="preserve">Прокладка трубопроводов из чугунных канализационных труб: </t>
    </r>
    <r>
      <rPr>
        <sz val="11"/>
        <color theme="1"/>
        <rFont val="Calibri"/>
        <family val="2"/>
      </rPr>
      <t>Разметка мест прокладки трубопроводов. Прокладка чугунных трубопроводов с подбивкой труб грунтом. Заделка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раструбных стыков. Гидравлическое испытание трубопровода. </t>
    </r>
    <r>
      <rPr>
        <b/>
        <sz val="11"/>
        <color indexed="8"/>
        <rFont val="Calibri"/>
        <family val="2"/>
      </rPr>
      <t>Диаметром:</t>
    </r>
  </si>
  <si>
    <t>93.1</t>
  </si>
  <si>
    <t>50 мм</t>
  </si>
  <si>
    <t>99.1</t>
  </si>
  <si>
    <t>93.2</t>
  </si>
  <si>
    <t>100 мм</t>
  </si>
  <si>
    <t>99.2</t>
  </si>
  <si>
    <t>93.3</t>
  </si>
  <si>
    <t>150 мм</t>
  </si>
  <si>
    <t>99.3</t>
  </si>
  <si>
    <r>
      <t>Прокладка трубопроводов из стальных труб:</t>
    </r>
    <r>
      <rPr>
        <sz val="11"/>
        <color theme="1"/>
        <rFont val="Calibri"/>
        <family val="2"/>
      </rPr>
      <t xml:space="preserve"> Укладка труб на готовое основание с подбивкой грунтом. Прихватка и сварка стыков труб. Испытание трубопровода с устранением обнаруженных дефектов. </t>
    </r>
    <r>
      <rPr>
        <b/>
        <sz val="11"/>
        <color indexed="8"/>
        <rFont val="Calibri"/>
        <family val="2"/>
      </rPr>
      <t>Диаметром:</t>
    </r>
  </si>
  <si>
    <t>94.1</t>
  </si>
  <si>
    <t>100.1</t>
  </si>
  <si>
    <t>94.2</t>
  </si>
  <si>
    <t>100.2</t>
  </si>
  <si>
    <r>
      <t>Прокладка трубопроводов из керамических канализационных  труб:</t>
    </r>
    <r>
      <rPr>
        <sz val="11"/>
        <color theme="1"/>
        <rFont val="Calibri"/>
        <family val="2"/>
      </rPr>
      <t xml:space="preserve"> Укладка труб на готовое основание по заданному уклону с подбивкой труб грунтом. Заделка раструбов. Гидравлическое испытание трубопровода с устранением обнаруженных дефектов. </t>
    </r>
    <r>
      <rPr>
        <b/>
        <sz val="11"/>
        <color indexed="8"/>
        <rFont val="Calibri"/>
        <family val="2"/>
      </rPr>
      <t>Диаметром:</t>
    </r>
  </si>
  <si>
    <t>95.1</t>
  </si>
  <si>
    <t>101.1</t>
  </si>
  <si>
    <t>95.2</t>
  </si>
  <si>
    <t>200 мм</t>
  </si>
  <si>
    <t>101.2</t>
  </si>
  <si>
    <r>
      <t xml:space="preserve">Прокладка трубопроводов из полиэтиленовых труб, выпускаемых в бухтах: </t>
    </r>
    <r>
      <rPr>
        <sz val="11"/>
        <color theme="1"/>
        <rFont val="Calibri"/>
        <family val="2"/>
      </rPr>
      <t xml:space="preserve">Раскрутка трубы и укладка ее вдоль траншеи. Резка трубы. Укладка трубы в траншею. Гидравлическое испытание трубопровода. Присыпка трубы вручную. </t>
    </r>
    <r>
      <rPr>
        <b/>
        <sz val="11"/>
        <color indexed="8"/>
        <rFont val="Calibri"/>
        <family val="2"/>
      </rPr>
      <t>Диаметром до:</t>
    </r>
  </si>
  <si>
    <t>96.1</t>
  </si>
  <si>
    <t>25 мм</t>
  </si>
  <si>
    <t>102.1</t>
  </si>
  <si>
    <t>96.2</t>
  </si>
  <si>
    <t>32 мм</t>
  </si>
  <si>
    <t>102.2</t>
  </si>
  <si>
    <t>96.3</t>
  </si>
  <si>
    <t>40 мм</t>
  </si>
  <si>
    <t>102.3</t>
  </si>
  <si>
    <t>96.4</t>
  </si>
  <si>
    <t>102.4</t>
  </si>
  <si>
    <t>96.5</t>
  </si>
  <si>
    <t xml:space="preserve">63 мм </t>
  </si>
  <si>
    <t>102.5</t>
  </si>
  <si>
    <t>96.6</t>
  </si>
  <si>
    <t xml:space="preserve">90 мм </t>
  </si>
  <si>
    <t>102.6</t>
  </si>
  <si>
    <t>96.7</t>
  </si>
  <si>
    <t>110 мм</t>
  </si>
  <si>
    <t>102.7</t>
  </si>
  <si>
    <t>96.8</t>
  </si>
  <si>
    <t xml:space="preserve">160 мм </t>
  </si>
  <si>
    <t>102.8</t>
  </si>
  <si>
    <r>
      <t xml:space="preserve">Прокладка трубопроводов из полиэтиленовых труб, выпускаемых в отрезках: </t>
    </r>
    <r>
      <rPr>
        <sz val="11"/>
        <color theme="1"/>
        <rFont val="Calibri"/>
        <family val="2"/>
      </rPr>
      <t xml:space="preserve">Прокладка трубопровода. Гидравлическое испытание трубопровода. Присыпка трубы вручную. </t>
    </r>
    <r>
      <rPr>
        <b/>
        <sz val="11"/>
        <color indexed="8"/>
        <rFont val="Calibri"/>
        <family val="2"/>
      </rPr>
      <t>Диаметром до:</t>
    </r>
  </si>
  <si>
    <t>97.1</t>
  </si>
  <si>
    <t>103.1</t>
  </si>
  <si>
    <t>97.2</t>
  </si>
  <si>
    <t>103.2</t>
  </si>
  <si>
    <t>97.3</t>
  </si>
  <si>
    <t>103.3</t>
  </si>
  <si>
    <t>97.4</t>
  </si>
  <si>
    <t>103.4</t>
  </si>
  <si>
    <t>97.5</t>
  </si>
  <si>
    <t>103.5</t>
  </si>
  <si>
    <t>97.6</t>
  </si>
  <si>
    <t>225 мм</t>
  </si>
  <si>
    <t>103.6</t>
  </si>
  <si>
    <r>
      <t xml:space="preserve">Сварка полиэтиленовых труб: </t>
    </r>
    <r>
      <rPr>
        <sz val="11"/>
        <color theme="1"/>
        <rFont val="Calibri"/>
        <family val="2"/>
      </rPr>
      <t>Выравнивание стыков труб. Сварка труб.</t>
    </r>
  </si>
  <si>
    <r>
      <t>Прокладка трубопроводов канализации из асбестоцементных труб:</t>
    </r>
    <r>
      <rPr>
        <sz val="11"/>
        <color theme="1"/>
        <rFont val="Calibri"/>
        <family val="2"/>
      </rPr>
      <t xml:space="preserve"> Зачистка дна траншеи. Опускание и укладка труб с подбивкой грунта. Установка муфт с заделкой кольцевого зазора. Гидравлическое испытание. </t>
    </r>
    <r>
      <rPr>
        <b/>
        <sz val="11"/>
        <color indexed="8"/>
        <rFont val="Calibri"/>
        <family val="2"/>
      </rPr>
      <t>Диаметром:</t>
    </r>
  </si>
  <si>
    <t>105.1</t>
  </si>
  <si>
    <t>105.2</t>
  </si>
  <si>
    <t>105.3</t>
  </si>
  <si>
    <r>
      <t>Прокладка трубопроводов из полихлоридвиниловых канализационных труб:</t>
    </r>
    <r>
      <rPr>
        <sz val="11"/>
        <color theme="1"/>
        <rFont val="Calibri"/>
        <family val="2"/>
      </rPr>
      <t xml:space="preserve"> Зачистка дна траншеи. Опускание и укладка труб с подбивкой грунта. Сварка труб в плети. Гидравлическое испытание. </t>
    </r>
    <r>
      <rPr>
        <b/>
        <sz val="11"/>
        <color indexed="8"/>
        <rFont val="Calibri"/>
        <family val="2"/>
      </rPr>
      <t>Диаметром:</t>
    </r>
  </si>
  <si>
    <t>106.1</t>
  </si>
  <si>
    <t>106.2</t>
  </si>
  <si>
    <r>
      <t xml:space="preserve">Присоединение частного трубопровода к существующей канализационной сети: </t>
    </r>
    <r>
      <rPr>
        <sz val="11"/>
        <color theme="1"/>
        <rFont val="Calibri"/>
        <family val="2"/>
      </rPr>
      <t>Очистка колодца. Пробивка отверстия в стенде колодца. Копка и засыпка приямка. Установка трубы и заделка стены колодца. Перенабивка лотка с оштукатуриванием и железнением.</t>
    </r>
  </si>
  <si>
    <t>врезка</t>
  </si>
  <si>
    <r>
      <t xml:space="preserve">Разборка трубопровода из чугунных канализационных труб: </t>
    </r>
    <r>
      <rPr>
        <sz val="11"/>
        <color theme="1"/>
        <rFont val="Calibri"/>
        <family val="2"/>
      </rPr>
      <t xml:space="preserve">Разборка трубопровода с отборкой годных труб и складированием. </t>
    </r>
    <r>
      <rPr>
        <b/>
        <sz val="11"/>
        <color indexed="8"/>
        <rFont val="Calibri"/>
        <family val="2"/>
      </rPr>
      <t>Диаметром:</t>
    </r>
  </si>
  <si>
    <t>108.1</t>
  </si>
  <si>
    <t>108.2</t>
  </si>
  <si>
    <t>108.3</t>
  </si>
  <si>
    <r>
      <t xml:space="preserve">Разборка трубопровода из керамических канализационных труб: </t>
    </r>
    <r>
      <rPr>
        <sz val="11"/>
        <color theme="1"/>
        <rFont val="Calibri"/>
        <family val="2"/>
      </rPr>
      <t xml:space="preserve">Разборка трубопровода с отборкой годных труб и складированием. </t>
    </r>
    <r>
      <rPr>
        <b/>
        <sz val="11"/>
        <color indexed="8"/>
        <rFont val="Calibri"/>
        <family val="2"/>
      </rPr>
      <t>Диаметром:</t>
    </r>
  </si>
  <si>
    <t>109.1</t>
  </si>
  <si>
    <t>109.2</t>
  </si>
  <si>
    <r>
      <t xml:space="preserve">Разборка трубопровода из асбестоцементных канализационных труб: </t>
    </r>
    <r>
      <rPr>
        <sz val="11"/>
        <color theme="1"/>
        <rFont val="Calibri"/>
        <family val="2"/>
      </rPr>
      <t xml:space="preserve">Разборка трубопровода с отборкой годных труб и складированием. </t>
    </r>
    <r>
      <rPr>
        <b/>
        <sz val="11"/>
        <color indexed="8"/>
        <rFont val="Calibri"/>
        <family val="2"/>
      </rPr>
      <t>Диаметром:</t>
    </r>
  </si>
  <si>
    <t>104.1</t>
  </si>
  <si>
    <t>110.1</t>
  </si>
  <si>
    <t>104.2</t>
  </si>
  <si>
    <t>110.2</t>
  </si>
  <si>
    <r>
      <t xml:space="preserve">Разборка трубопровода из асбестоцементных водопроводных труб: </t>
    </r>
    <r>
      <rPr>
        <sz val="11"/>
        <color theme="1"/>
        <rFont val="Calibri"/>
        <family val="2"/>
      </rPr>
      <t xml:space="preserve">Разборка трубопровода с отборкой годных труб и складированием. </t>
    </r>
    <r>
      <rPr>
        <b/>
        <sz val="11"/>
        <color indexed="8"/>
        <rFont val="Calibri"/>
        <family val="2"/>
      </rPr>
      <t>Диаметром:</t>
    </r>
  </si>
  <si>
    <t>111.1</t>
  </si>
  <si>
    <t>111.2</t>
  </si>
  <si>
    <r>
      <t xml:space="preserve">Установка поливочных вентилей: </t>
    </r>
    <r>
      <rPr>
        <sz val="11"/>
        <color theme="1"/>
        <rFont val="Calibri"/>
        <family val="2"/>
      </rPr>
      <t>Установка порливочного вентиля.</t>
    </r>
  </si>
  <si>
    <r>
      <t xml:space="preserve">Замена вентиля: </t>
    </r>
    <r>
      <rPr>
        <sz val="11"/>
        <color theme="1"/>
        <rFont val="Calibri"/>
        <family val="2"/>
      </rPr>
      <t xml:space="preserve">Разборка резьбовых соединений под вентиль. Замена вентиля со сборкой резьбовых соединений. </t>
    </r>
    <r>
      <rPr>
        <b/>
        <sz val="11"/>
        <color indexed="8"/>
        <rFont val="Calibri"/>
        <family val="2"/>
      </rPr>
      <t>Диаметром:</t>
    </r>
  </si>
  <si>
    <t>107.1</t>
  </si>
  <si>
    <t>15 мм</t>
  </si>
  <si>
    <t>121.1</t>
  </si>
  <si>
    <t>107.2</t>
  </si>
  <si>
    <t>20 мм</t>
  </si>
  <si>
    <t>121.2</t>
  </si>
  <si>
    <t>107.3</t>
  </si>
  <si>
    <t>121.3</t>
  </si>
  <si>
    <t>107.4</t>
  </si>
  <si>
    <t>121.4</t>
  </si>
  <si>
    <t>107.5</t>
  </si>
  <si>
    <t>121.5</t>
  </si>
  <si>
    <r>
      <t xml:space="preserve">Прочистка водопроводных труб газовой колонки: </t>
    </r>
    <r>
      <rPr>
        <sz val="11"/>
        <color theme="1"/>
        <rFont val="Calibri"/>
        <family val="2"/>
      </rPr>
      <t>Отсоединение и прочистка водопроводных труб.</t>
    </r>
  </si>
  <si>
    <t>колонка</t>
  </si>
  <si>
    <r>
      <t xml:space="preserve">Прочистка и промывка чугунных сифонов: </t>
    </r>
    <r>
      <rPr>
        <sz val="11"/>
        <color theme="1"/>
        <rFont val="Calibri"/>
        <family val="2"/>
      </rPr>
      <t>Снятие крышки ревизии. Прочистка. Промывка крышки. Установка крышки ревизии на место.</t>
    </r>
  </si>
  <si>
    <t>сифон</t>
  </si>
  <si>
    <r>
      <t xml:space="preserve">Прочистка и промывка пластмассовых сифонов: </t>
    </r>
    <r>
      <rPr>
        <sz val="11"/>
        <color theme="1"/>
        <rFont val="Calibri"/>
        <family val="2"/>
      </rPr>
      <t>Разборка сифона. Прочистка и промывка. Сборка.</t>
    </r>
  </si>
  <si>
    <r>
      <t xml:space="preserve">Замена фасовнных частей диаметром до 50 мм: </t>
    </r>
    <r>
      <rPr>
        <sz val="11"/>
        <color theme="1"/>
        <rFont val="Calibri"/>
        <family val="2"/>
      </rPr>
      <t>Снятие и установка с заделкой раструбов.</t>
    </r>
  </si>
  <si>
    <t>фасовная часть</t>
  </si>
  <si>
    <r>
      <t xml:space="preserve">Гидравлическое испытание безнапорных трубопроводов системы водоотведения: </t>
    </r>
    <r>
      <rPr>
        <sz val="11"/>
        <color theme="1"/>
        <rFont val="Calibri"/>
        <family val="2"/>
      </rPr>
      <t>Очистка трубопровода. Установка заглушек. Наполнение трубопровода водой. Устранение обнаруженных дефектов. Спуск воды и снятие заглушек.</t>
    </r>
  </si>
  <si>
    <t>м трубопровода</t>
  </si>
  <si>
    <r>
      <t xml:space="preserve">Гидравлическое испытание системы внутреннего водопровода (прием опрессовки): </t>
    </r>
    <r>
      <rPr>
        <sz val="11"/>
        <color theme="1"/>
        <rFont val="Calibri"/>
        <family val="2"/>
      </rPr>
      <t>Очистка трубопровода. Установка временных упоров, заглушек, манометра и кранов. Наполнение водой до заданного давления. Устранение обнаруженных дефектов. Спуск воды, снятие заглушек, упоров и манометра.</t>
    </r>
  </si>
  <si>
    <r>
      <t xml:space="preserve">Установка фаянсового унитаза "Компакт" со смывным бачком: </t>
    </r>
    <r>
      <rPr>
        <sz val="11"/>
        <color theme="1"/>
        <rFont val="Calibri"/>
        <family val="2"/>
      </rPr>
      <t>Установка унитаза с креплением. Установка смывного бачка к унитазу. Присоединение прибора к системе. Испытание и регулировка прибора.</t>
    </r>
  </si>
  <si>
    <r>
      <t xml:space="preserve">Установка раковины: </t>
    </r>
    <r>
      <rPr>
        <sz val="11"/>
        <color theme="1"/>
        <rFont val="Calibri"/>
        <family val="2"/>
      </rPr>
      <t>Установка прибора в комплекте. Пробивка гнезд для крепления.</t>
    </r>
  </si>
  <si>
    <r>
      <t xml:space="preserve">Установка трапа диаметром 50 мм: </t>
    </r>
    <r>
      <rPr>
        <sz val="11"/>
        <color theme="1"/>
        <rFont val="Calibri"/>
        <family val="2"/>
      </rPr>
      <t>Установка и присоединение сифона к системе канализации с заделкой стыков.</t>
    </r>
  </si>
  <si>
    <t>шт.</t>
  </si>
  <si>
    <r>
      <t xml:space="preserve">Устранение течи из соединения гибкой подводки: </t>
    </r>
    <r>
      <rPr>
        <sz val="11"/>
        <color theme="1"/>
        <rFont val="Calibri"/>
        <family val="2"/>
      </rPr>
      <t>Разборка соединения гибкой подводки. Замена прокладок. Сборка.</t>
    </r>
  </si>
  <si>
    <t>соединение</t>
  </si>
  <si>
    <r>
      <t xml:space="preserve">Установка смесителя для ванны: </t>
    </r>
    <r>
      <rPr>
        <sz val="11"/>
        <color theme="1"/>
        <rFont val="Calibri"/>
        <family val="2"/>
      </rPr>
      <t>Установка смесителя</t>
    </r>
  </si>
  <si>
    <r>
      <t xml:space="preserve">Установка креплений для трубопроводов внутренней сети: </t>
    </r>
    <r>
      <rPr>
        <sz val="11"/>
        <color theme="1"/>
        <rFont val="Calibri"/>
        <family val="2"/>
      </rPr>
      <t>Разметка мест установки крепления. Сверление отверстий перфоратором. Установка крепления.</t>
    </r>
  </si>
  <si>
    <t>крепление</t>
  </si>
  <si>
    <r>
      <t xml:space="preserve">Установка креплений для умывальников и моек: </t>
    </r>
    <r>
      <rPr>
        <sz val="11"/>
        <color theme="1"/>
        <rFont val="Calibri"/>
        <family val="2"/>
      </rPr>
      <t>Разметка мест установки крепления. Сверление отверстий перфоратором. Установка крепления.</t>
    </r>
  </si>
  <si>
    <r>
      <t>Резка труб:</t>
    </r>
    <r>
      <rPr>
        <sz val="11"/>
        <color theme="1"/>
        <rFont val="Calibri"/>
        <family val="2"/>
      </rPr>
      <t xml:space="preserve"> Разметка и резка труб. </t>
    </r>
    <r>
      <rPr>
        <b/>
        <sz val="11"/>
        <color indexed="8"/>
        <rFont val="Calibri"/>
        <family val="2"/>
      </rPr>
      <t>Диаметром до:</t>
    </r>
  </si>
  <si>
    <t>159.1</t>
  </si>
  <si>
    <t>резка</t>
  </si>
  <si>
    <t>159.2</t>
  </si>
  <si>
    <t>159.3</t>
  </si>
  <si>
    <r>
      <t xml:space="preserve">Сварка труб в стык: </t>
    </r>
    <r>
      <rPr>
        <sz val="11"/>
        <color theme="1"/>
        <rFont val="Calibri"/>
        <family val="2"/>
      </rPr>
      <t>Зачистка кромки труб. Разделка кромок под сварку. Проведение прихватки стыка и заваривание его. Д</t>
    </r>
    <r>
      <rPr>
        <b/>
        <sz val="11"/>
        <color indexed="8"/>
        <rFont val="Calibri"/>
        <family val="2"/>
      </rPr>
      <t>иаметром до:</t>
    </r>
  </si>
  <si>
    <t>122.1</t>
  </si>
  <si>
    <t>160.1</t>
  </si>
  <si>
    <t>122.2</t>
  </si>
  <si>
    <t>160.2</t>
  </si>
  <si>
    <r>
      <t>Нарезка внешней резьбы на трубах:</t>
    </r>
    <r>
      <rPr>
        <sz val="11"/>
        <color theme="1"/>
        <rFont val="Calibri"/>
        <family val="2"/>
      </rPr>
      <t xml:space="preserve"> Нарезка внешней резьбы. </t>
    </r>
    <r>
      <rPr>
        <b/>
        <sz val="11"/>
        <color indexed="8"/>
        <rFont val="Calibri"/>
        <family val="2"/>
      </rPr>
      <t>Диаметром до:</t>
    </r>
  </si>
  <si>
    <t>123.1</t>
  </si>
  <si>
    <t>161.1</t>
  </si>
  <si>
    <t>конец</t>
  </si>
  <si>
    <t>123.2</t>
  </si>
  <si>
    <t>161.2</t>
  </si>
  <si>
    <t>123.3</t>
  </si>
  <si>
    <t>161.3</t>
  </si>
  <si>
    <r>
      <t xml:space="preserve">Гнутые трубы: </t>
    </r>
    <r>
      <rPr>
        <sz val="11"/>
        <color theme="1"/>
        <rFont val="Calibri"/>
        <family val="2"/>
      </rPr>
      <t xml:space="preserve">Разметка места изгиба и гнутье труб (один изгиб) под заданным углом. </t>
    </r>
    <r>
      <rPr>
        <b/>
        <sz val="11"/>
        <color indexed="8"/>
        <rFont val="Calibri"/>
        <family val="2"/>
      </rPr>
      <t>Диаметром до:</t>
    </r>
  </si>
  <si>
    <t>124.1</t>
  </si>
  <si>
    <t>162.1</t>
  </si>
  <si>
    <t>изгиб</t>
  </si>
  <si>
    <t>124.2</t>
  </si>
  <si>
    <t>162.2</t>
  </si>
  <si>
    <t>124.3</t>
  </si>
  <si>
    <t>162.3</t>
  </si>
  <si>
    <r>
      <t xml:space="preserve">Приварка фланцев: </t>
    </r>
    <r>
      <rPr>
        <sz val="11"/>
        <color theme="1"/>
        <rFont val="Calibri"/>
        <family val="2"/>
      </rPr>
      <t xml:space="preserve">Зачистка кромки труб. Насадка фланцев. Проведение прихватки стыка со скосом кромок и заваривание его. </t>
    </r>
    <r>
      <rPr>
        <b/>
        <sz val="11"/>
        <color indexed="8"/>
        <rFont val="Calibri"/>
        <family val="2"/>
      </rPr>
      <t>Диаметром до:</t>
    </r>
  </si>
  <si>
    <t>125.1</t>
  </si>
  <si>
    <t>163.1</t>
  </si>
  <si>
    <t>фланец</t>
  </si>
  <si>
    <t>125.2</t>
  </si>
  <si>
    <t>163.2</t>
  </si>
  <si>
    <r>
      <t xml:space="preserve">Приварка отводов: </t>
    </r>
    <r>
      <rPr>
        <sz val="11"/>
        <color theme="1"/>
        <rFont val="Calibri"/>
        <family val="2"/>
      </rPr>
      <t xml:space="preserve">Зачистка кромки труб. Проведение прихватки и приварки отвода. </t>
    </r>
    <r>
      <rPr>
        <b/>
        <sz val="11"/>
        <color indexed="8"/>
        <rFont val="Calibri"/>
        <family val="2"/>
      </rPr>
      <t>Отводы диаметром:</t>
    </r>
  </si>
  <si>
    <t>126.1</t>
  </si>
  <si>
    <t>164.1</t>
  </si>
  <si>
    <t>отвод</t>
  </si>
  <si>
    <t>126.2</t>
  </si>
  <si>
    <t>164.2</t>
  </si>
  <si>
    <r>
      <t xml:space="preserve">Установка накладной муфты: </t>
    </r>
    <r>
      <rPr>
        <sz val="11"/>
        <color theme="1"/>
        <rFont val="Calibri"/>
        <family val="2"/>
      </rPr>
      <t xml:space="preserve">Приварка упорных колец. Установка муфты. </t>
    </r>
    <r>
      <rPr>
        <b/>
        <sz val="11"/>
        <color indexed="8"/>
        <rFont val="Calibri"/>
        <family val="2"/>
      </rPr>
      <t>Диаметром до:</t>
    </r>
  </si>
  <si>
    <t>127.1</t>
  </si>
  <si>
    <t>165.1</t>
  </si>
  <si>
    <t>муфта</t>
  </si>
  <si>
    <t>127.2</t>
  </si>
  <si>
    <t>165.2</t>
  </si>
  <si>
    <r>
      <t xml:space="preserve">Установка полиэтиленовых фасонных частей на сварке: </t>
    </r>
    <r>
      <rPr>
        <sz val="11"/>
        <color theme="1"/>
        <rFont val="Calibri"/>
        <family val="2"/>
      </rPr>
      <t xml:space="preserve">Установка фасонных частей на готовое основание. Соединение с трубопроводом сваркой. Проверка герметичности соединений. </t>
    </r>
    <r>
      <rPr>
        <b/>
        <sz val="11"/>
        <color indexed="8"/>
        <rFont val="Calibri"/>
        <family val="2"/>
      </rPr>
      <t>Отвод, колено, патрубок, переход. Диаметром до</t>
    </r>
  </si>
  <si>
    <t>128.1</t>
  </si>
  <si>
    <t>166.1</t>
  </si>
  <si>
    <t>фасонная часть</t>
  </si>
  <si>
    <t>128.2</t>
  </si>
  <si>
    <t>166.2</t>
  </si>
  <si>
    <t>128.3</t>
  </si>
  <si>
    <t>166.3</t>
  </si>
  <si>
    <t>Тройник. Диаметром до:</t>
  </si>
  <si>
    <t>128.4</t>
  </si>
  <si>
    <t>166.4</t>
  </si>
  <si>
    <t>128.5</t>
  </si>
  <si>
    <t>166.5</t>
  </si>
  <si>
    <t>128.6</t>
  </si>
  <si>
    <t>166.6</t>
  </si>
  <si>
    <t>Крестовина. Диаметром до:</t>
  </si>
  <si>
    <t>128.7</t>
  </si>
  <si>
    <t>166.7</t>
  </si>
  <si>
    <t>128.8</t>
  </si>
  <si>
    <t>166.8</t>
  </si>
  <si>
    <t>128.9</t>
  </si>
  <si>
    <t>166.9</t>
  </si>
  <si>
    <r>
      <t xml:space="preserve">Обследование технического состояния приборов учета воды: </t>
    </r>
    <r>
      <rPr>
        <sz val="11"/>
        <color theme="1"/>
        <rFont val="Calibri"/>
        <family val="2"/>
      </rPr>
      <t>Внешний осмотр технического состояния прибора учета воды.</t>
    </r>
  </si>
  <si>
    <r>
      <t xml:space="preserve">Демонтаж водоразборной колонки: </t>
    </r>
    <r>
      <rPr>
        <sz val="11"/>
        <color theme="1"/>
        <rFont val="Calibri"/>
        <family val="2"/>
      </rPr>
      <t>Разъединение муфтовых соединений, демонтаж водоразборной колонки.</t>
    </r>
  </si>
  <si>
    <r>
      <t xml:space="preserve">Профремонт водоразборной колонки: </t>
    </r>
    <r>
      <rPr>
        <sz val="11"/>
        <color theme="1"/>
        <rFont val="Calibri"/>
        <family val="2"/>
      </rPr>
      <t>Проведение замены необходимых деталей (носик, угольник, ручка, контргайка). Ремонт водоразборной колонки производится без вскрытия. Проверка работы колонки.</t>
    </r>
  </si>
  <si>
    <t>водоразборная колонка</t>
  </si>
  <si>
    <r>
      <t xml:space="preserve">Капитальный ремонт водоразборной колонки: </t>
    </r>
    <r>
      <rPr>
        <sz val="11"/>
        <color theme="1"/>
        <rFont val="Calibri"/>
        <family val="2"/>
      </rPr>
      <t>Разборка корпуса водоразборной колонки. Капитальный ремонт. Сборка водоразборной колонки.</t>
    </r>
  </si>
  <si>
    <r>
      <t xml:space="preserve">Отогревание водоразборной колонки: </t>
    </r>
    <r>
      <rPr>
        <sz val="11"/>
        <color theme="1"/>
        <rFont val="Calibri"/>
        <family val="2"/>
      </rPr>
      <t xml:space="preserve">Снятие крышки колонки. Разогревание воды до парообразного состояния, присоединение шланга, наполнение водоразборной колонки паром, горячей водой. Отогревание колонки, установка крышки на место. Отсоединение шланга. Проверка работы колонки. </t>
    </r>
  </si>
  <si>
    <r>
      <t xml:space="preserve">Ликвидация повреждения сети водопровода: заваривание свищей: </t>
    </r>
    <r>
      <rPr>
        <sz val="11"/>
        <color theme="1"/>
        <rFont val="Calibri"/>
        <family val="2"/>
      </rPr>
      <t>Зачистка трубы от ржавчины. Забивка деревянной пробки в свищ. Приварка гайки, завертывание болта в гайку.</t>
    </r>
  </si>
  <si>
    <t>свищ</t>
  </si>
  <si>
    <r>
      <t xml:space="preserve">Снятие ванны: </t>
    </r>
    <r>
      <rPr>
        <sz val="11"/>
        <color theme="1"/>
        <rFont val="Calibri"/>
        <family val="2"/>
      </rPr>
      <t>Отсоединение старого прибора.</t>
    </r>
  </si>
  <si>
    <r>
      <t xml:space="preserve">Установка ванны: </t>
    </r>
    <r>
      <rPr>
        <sz val="11"/>
        <color theme="1"/>
        <rFont val="Calibri"/>
        <family val="2"/>
      </rPr>
      <t>Установка прибора с креплением и присоединением к системе.</t>
    </r>
  </si>
  <si>
    <r>
      <t xml:space="preserve">Установка фаянсового унитаза: </t>
    </r>
    <r>
      <rPr>
        <sz val="11"/>
        <color theme="1"/>
        <rFont val="Calibri"/>
        <family val="2"/>
      </rPr>
      <t>Установка прибора с креплением и присоединением к системе.</t>
    </r>
  </si>
  <si>
    <r>
      <t xml:space="preserve">Снятие унитаза типа"Компакт": </t>
    </r>
    <r>
      <rPr>
        <sz val="11"/>
        <color theme="1"/>
        <rFont val="Calibri"/>
        <family val="2"/>
      </rPr>
      <t>Отсоединение старого прибора.</t>
    </r>
  </si>
  <si>
    <r>
      <t xml:space="preserve">Установка смесителя настенного для умывальников, моек или раковин: </t>
    </r>
    <r>
      <rPr>
        <sz val="11"/>
        <color theme="1"/>
        <rFont val="Calibri"/>
        <family val="2"/>
      </rPr>
      <t>Установка смесителя.</t>
    </r>
  </si>
  <si>
    <r>
      <t xml:space="preserve">Установка смесителя настольного для умывальников, моек или раковин: </t>
    </r>
    <r>
      <rPr>
        <sz val="11"/>
        <color theme="1"/>
        <rFont val="Calibri"/>
        <family val="2"/>
      </rPr>
      <t>Установка смесителя.</t>
    </r>
  </si>
  <si>
    <r>
      <t xml:space="preserve">Снятие смесителя настенного для умывальников, моек или раковин: </t>
    </r>
    <r>
      <rPr>
        <sz val="11"/>
        <color theme="1"/>
        <rFont val="Calibri"/>
        <family val="2"/>
      </rPr>
      <t>Снятие старого смесителя.</t>
    </r>
  </si>
  <si>
    <r>
      <t xml:space="preserve">Снятие смесителя настольного для умывальников, моек или раковин: </t>
    </r>
    <r>
      <rPr>
        <sz val="11"/>
        <color theme="1"/>
        <rFont val="Calibri"/>
        <family val="2"/>
      </rPr>
      <t>Снятие старого смесителя.</t>
    </r>
  </si>
  <si>
    <r>
      <t xml:space="preserve">Снятие смесителя для ванны: </t>
    </r>
    <r>
      <rPr>
        <sz val="11"/>
        <color theme="1"/>
        <rFont val="Calibri"/>
        <family val="2"/>
      </rPr>
      <t>Снятие старого смесителя.</t>
    </r>
  </si>
  <si>
    <r>
      <t xml:space="preserve">Снятие полотенцесушителя: </t>
    </r>
    <r>
      <rPr>
        <sz val="11"/>
        <color theme="1"/>
        <rFont val="Calibri"/>
        <family val="2"/>
      </rPr>
      <t>Отсоединение старого прибора.</t>
    </r>
  </si>
  <si>
    <r>
      <t xml:space="preserve">Установка полотенцесушителя: </t>
    </r>
    <r>
      <rPr>
        <sz val="11"/>
        <color theme="1"/>
        <rFont val="Calibri"/>
        <family val="2"/>
      </rPr>
      <t>Установка прибора с креплением и присоединением к системе.</t>
    </r>
  </si>
  <si>
    <r>
      <t xml:space="preserve">Снятие сифона: </t>
    </r>
    <r>
      <rPr>
        <sz val="11"/>
        <color theme="1"/>
        <rFont val="Calibri"/>
        <family val="2"/>
      </rPr>
      <t>Демонтаж сифона.</t>
    </r>
  </si>
  <si>
    <r>
      <t xml:space="preserve">Установка умывальника из искусственного камня: </t>
    </r>
    <r>
      <rPr>
        <sz val="11"/>
        <color theme="1"/>
        <rFont val="Calibri"/>
        <family val="2"/>
      </rPr>
      <t>Разметка и сверление отверстий, вставка дюбелей. Установка кронштейна, проверка по уровню, закрепление. Установка прибора с креплением и присоединением к системе.</t>
    </r>
  </si>
  <si>
    <r>
      <t xml:space="preserve">Установка мойки на одно отделение: </t>
    </r>
    <r>
      <rPr>
        <sz val="11"/>
        <color theme="1"/>
        <rFont val="Calibri"/>
        <family val="2"/>
      </rPr>
      <t>Установка прибора с креплением и присоединением к системе.</t>
    </r>
  </si>
  <si>
    <r>
      <t xml:space="preserve">Установка мойки на два отделения: </t>
    </r>
    <r>
      <rPr>
        <sz val="11"/>
        <color theme="1"/>
        <rFont val="Calibri"/>
        <family val="2"/>
      </rPr>
      <t>Установка прибора с креплением и присоединением к системе.</t>
    </r>
  </si>
  <si>
    <r>
      <t xml:space="preserve">Снятие смесителя с душевой сеткой: </t>
    </r>
    <r>
      <rPr>
        <sz val="11"/>
        <color theme="1"/>
        <rFont val="Calibri"/>
        <family val="2"/>
      </rPr>
      <t>Снятие смесителя.</t>
    </r>
  </si>
  <si>
    <r>
      <t xml:space="preserve">Снятие вентильной головки: </t>
    </r>
    <r>
      <rPr>
        <sz val="11"/>
        <color theme="1"/>
        <rFont val="Calibri"/>
        <family val="2"/>
      </rPr>
      <t>Откручивание вентильной головки от корпуса.</t>
    </r>
  </si>
  <si>
    <r>
      <t xml:space="preserve">Прочистка душевой сетки: </t>
    </r>
    <r>
      <rPr>
        <sz val="11"/>
        <color theme="1"/>
        <rFont val="Calibri"/>
        <family val="2"/>
      </rPr>
      <t>Отсоединение лейки. Очистка. Установка на место.</t>
    </r>
  </si>
  <si>
    <r>
      <t xml:space="preserve">Прочистка сеточки на трубе излива смесителя: </t>
    </r>
    <r>
      <rPr>
        <sz val="11"/>
        <color theme="1"/>
        <rFont val="Calibri"/>
        <family val="2"/>
      </rPr>
      <t>Снятие сеточки. Очистка. Установка на место.</t>
    </r>
  </si>
  <si>
    <r>
      <t xml:space="preserve">Демонтаж трубопроводов водоснабжения из водогазопроводных труб диаметром до 32 мм: </t>
    </r>
    <r>
      <rPr>
        <sz val="11"/>
        <color theme="1"/>
        <rFont val="Calibri"/>
        <family val="2"/>
      </rPr>
      <t>Разборка трубопровода.</t>
    </r>
  </si>
  <si>
    <r>
      <t xml:space="preserve">Смена подводки, стояков  ХГВ из труб водогазопроводных на полипропиленовые: </t>
    </r>
    <r>
      <rPr>
        <sz val="11"/>
        <color theme="1"/>
        <rFont val="Calibri"/>
        <family val="2"/>
      </rPr>
      <t xml:space="preserve">Разборка труб. Установка полипропиленовых труб. Гидравлическое испытание трубопровода. </t>
    </r>
    <r>
      <rPr>
        <b/>
        <sz val="11"/>
        <color indexed="8"/>
        <rFont val="Calibri"/>
        <family val="2"/>
      </rPr>
      <t>Диаметром:</t>
    </r>
  </si>
  <si>
    <t>155.1</t>
  </si>
  <si>
    <t>до 15 мм</t>
  </si>
  <si>
    <t>213.1</t>
  </si>
  <si>
    <t>155.2</t>
  </si>
  <si>
    <t>до 32 мм</t>
  </si>
  <si>
    <t>213.2</t>
  </si>
  <si>
    <t>155.3</t>
  </si>
  <si>
    <t>до 63 мм</t>
  </si>
  <si>
    <t>213.3</t>
  </si>
  <si>
    <t>155.4</t>
  </si>
  <si>
    <t>до 100 мм</t>
  </si>
  <si>
    <t>213.4</t>
  </si>
  <si>
    <r>
      <t xml:space="preserve">Прокладка труб из полипропилена: </t>
    </r>
    <r>
      <rPr>
        <sz val="11"/>
        <color theme="1"/>
        <rFont val="Calibri"/>
        <family val="2"/>
      </rPr>
      <t xml:space="preserve">Монтаж трубопровода. Гидравлическое испытание трубопровода. </t>
    </r>
    <r>
      <rPr>
        <b/>
        <sz val="11"/>
        <color indexed="8"/>
        <rFont val="Calibri"/>
        <family val="2"/>
      </rPr>
      <t>Диаметром трубопровода:</t>
    </r>
  </si>
  <si>
    <t>156.1</t>
  </si>
  <si>
    <t>214.1</t>
  </si>
  <si>
    <t>156.2</t>
  </si>
  <si>
    <t>214.2</t>
  </si>
  <si>
    <t>156.3</t>
  </si>
  <si>
    <t>214.3</t>
  </si>
  <si>
    <t>156.4</t>
  </si>
  <si>
    <t>214.4</t>
  </si>
  <si>
    <t>156.5</t>
  </si>
  <si>
    <t>214.5</t>
  </si>
  <si>
    <r>
      <t xml:space="preserve">Прокладка наружного трубопровода из полиэтиленовых труб: </t>
    </r>
    <r>
      <rPr>
        <sz val="11"/>
        <color theme="1"/>
        <rFont val="Calibri"/>
        <family val="2"/>
      </rPr>
      <t xml:space="preserve">Разметка. Прокладка трубопровода. Гидравлическое испытание трубопровода. </t>
    </r>
    <r>
      <rPr>
        <b/>
        <sz val="11"/>
        <color indexed="8"/>
        <rFont val="Calibri"/>
        <family val="2"/>
      </rPr>
      <t>Диаметром:</t>
    </r>
  </si>
  <si>
    <t>157.1</t>
  </si>
  <si>
    <t>215.1</t>
  </si>
  <si>
    <t>157.2</t>
  </si>
  <si>
    <t>215.2</t>
  </si>
  <si>
    <t>157.3</t>
  </si>
  <si>
    <t>215.3</t>
  </si>
  <si>
    <t>157.4</t>
  </si>
  <si>
    <t>215.4</t>
  </si>
  <si>
    <r>
      <t xml:space="preserve">Смена сгонов: </t>
    </r>
    <r>
      <rPr>
        <sz val="11"/>
        <color theme="1"/>
        <rFont val="Calibri"/>
        <family val="2"/>
      </rPr>
      <t xml:space="preserve">Разъединение сгона. Соединение нового сгона. </t>
    </r>
    <r>
      <rPr>
        <b/>
        <sz val="11"/>
        <color indexed="8"/>
        <rFont val="Calibri"/>
        <family val="2"/>
      </rPr>
      <t>При диаметре трубопровода:</t>
    </r>
  </si>
  <si>
    <t>158.1</t>
  </si>
  <si>
    <t>216.1</t>
  </si>
  <si>
    <t>158.2</t>
  </si>
  <si>
    <t>до 20 мм</t>
  </si>
  <si>
    <t>216.2</t>
  </si>
  <si>
    <t>158.3</t>
  </si>
  <si>
    <t>216.3</t>
  </si>
  <si>
    <r>
      <t xml:space="preserve">Снятие на поверку индивидуального счетчика воды: </t>
    </r>
    <r>
      <rPr>
        <sz val="11"/>
        <color theme="1"/>
        <rFont val="Calibri"/>
        <family val="2"/>
      </rPr>
      <t>Закрытие кранов (вентилей). Слитие воды. Снятие счетчика воды. По необходимости установка вставка.</t>
    </r>
  </si>
  <si>
    <t>счетчик</t>
  </si>
  <si>
    <r>
      <t xml:space="preserve">Опломбировка индивидуального счетчика воды: </t>
    </r>
    <r>
      <rPr>
        <sz val="11"/>
        <color theme="1"/>
        <rFont val="Calibri"/>
        <family val="2"/>
      </rPr>
      <t>Опломбировка счетчика.</t>
    </r>
  </si>
  <si>
    <r>
      <t xml:space="preserve">Замена водоразборной колонки: </t>
    </r>
    <r>
      <rPr>
        <sz val="11"/>
        <color theme="1"/>
        <rFont val="Calibri"/>
        <family val="2"/>
      </rPr>
      <t>Демонтаж старой водоразборной колонки. Установка новой.</t>
    </r>
  </si>
  <si>
    <r>
      <t xml:space="preserve">Осмотр водоразборной колонки: </t>
    </r>
    <r>
      <rPr>
        <sz val="11"/>
        <color theme="1"/>
        <rFont val="Calibri"/>
        <family val="2"/>
      </rPr>
      <t>Проверка надежности соединения трубопровода и отсутствие протекания. Проверка срабатывания пружины рычага.</t>
    </r>
  </si>
  <si>
    <r>
      <t xml:space="preserve">Установка индивидуальных приборов учета воды с использованием металлопластиковых труб на резьбовых соединениях: </t>
    </r>
    <r>
      <rPr>
        <sz val="11"/>
        <color theme="1"/>
        <rFont val="Calibri"/>
        <family val="2"/>
      </rPr>
      <t>Спуск воды по стояку. Срезка существующего сгона. Нарезка резьбы на отвод стояка. Установка сгона с контргайкой. Установка водомерного узла. Установка фитингов, металлопластиковой трубы с ее обрезкой (подгонкой). Включение воды по стояку. Опломбирование счетчика.</t>
    </r>
  </si>
  <si>
    <r>
      <t xml:space="preserve">Установка индивидуальных приборов учета воды с использованием полипропиленовых труб на резьбовых соединениях: </t>
    </r>
    <r>
      <rPr>
        <sz val="11"/>
        <color theme="1"/>
        <rFont val="Calibri"/>
        <family val="2"/>
      </rPr>
      <t>Спуск воды по стояку. Срезка сгона. Нарезка резьбы на отвод стояка. Установка сгона с контргайкой. Установка водомерного узла. Установка муфт, фитингов, полипропиленовой трубы с ее обрезкой (подгонкой). Включение воды по стояку. Опломбирование счетчика.</t>
    </r>
  </si>
  <si>
    <r>
      <t xml:space="preserve">Установка индивидуальных приборов учета воды с использованием шлангов в гибкой оплетке: </t>
    </r>
    <r>
      <rPr>
        <sz val="11"/>
        <color theme="1"/>
        <rFont val="Calibri"/>
        <family val="2"/>
      </rPr>
      <t>Спуск воды по стояку. Срезка сгона. Нарезка резьбы на отвод стояка. Установка сгона с контргайкой. Установка водомерного узла. Установка шланга в гибкой оплетке. Включение воды по стояку. Опломбирование счетчика.</t>
    </r>
  </si>
  <si>
    <r>
      <t xml:space="preserve">Штробление посадочного места под металлопластиковую (полипропиленовую) трубу в бетонных стенах механическим способом: </t>
    </r>
    <r>
      <rPr>
        <sz val="11"/>
        <color theme="1"/>
        <rFont val="Calibri"/>
        <family val="2"/>
      </rPr>
      <t>Штробление под металлопластиковую (полипропиленовую) трубу бетонных стен на глубину до 5 мм механическим способом.</t>
    </r>
  </si>
  <si>
    <r>
      <t xml:space="preserve">Прокладка по штробе металлопластиковой (полипропиленовой) трубы: </t>
    </r>
    <r>
      <rPr>
        <sz val="11"/>
        <color theme="1"/>
        <rFont val="Calibri"/>
        <family val="2"/>
      </rPr>
      <t>Укладка трубы.</t>
    </r>
  </si>
  <si>
    <r>
      <t xml:space="preserve">Смена полотенцесушителя с присоединением к металлопластиковой (полипропиленовой) трубе: </t>
    </r>
    <r>
      <rPr>
        <sz val="11"/>
        <color theme="1"/>
        <rFont val="Calibri"/>
        <family val="2"/>
      </rPr>
      <t>Снятие старого, установка нового полотенцесушителя</t>
    </r>
  </si>
  <si>
    <r>
      <t xml:space="preserve">Смена эксцентрика к смесителю: </t>
    </r>
    <r>
      <rPr>
        <sz val="11"/>
        <color theme="1"/>
        <rFont val="Calibri"/>
        <family val="2"/>
      </rPr>
      <t>Снятие эксцентрика. Установка эксцентрика.</t>
    </r>
  </si>
  <si>
    <t>эксцентрик</t>
  </si>
  <si>
    <r>
      <t xml:space="preserve">Поджатие гайки на смесители, сифоне: </t>
    </r>
    <r>
      <rPr>
        <sz val="11"/>
        <color theme="1"/>
        <rFont val="Calibri"/>
        <family val="2"/>
      </rPr>
      <t>Поджатие гайки до устранения течи:</t>
    </r>
  </si>
  <si>
    <t>170.1</t>
  </si>
  <si>
    <t>Сифон</t>
  </si>
  <si>
    <t>242.1</t>
  </si>
  <si>
    <t>гайка</t>
  </si>
  <si>
    <t>170.2</t>
  </si>
  <si>
    <t>Смеситель</t>
  </si>
  <si>
    <t>242.2</t>
  </si>
  <si>
    <r>
      <t xml:space="preserve">Смена болтов крепления смывного бачка к унитазу: </t>
    </r>
    <r>
      <rPr>
        <sz val="11"/>
        <color theme="1"/>
        <rFont val="Calibri"/>
        <family val="2"/>
      </rPr>
      <t>Перекрытие воды. Слив воды из бачка. Откручивание старых болтов крепления. Установка новых болтов. Открытие воды</t>
    </r>
  </si>
  <si>
    <t>унитаз</t>
  </si>
  <si>
    <t>171.1</t>
  </si>
  <si>
    <t>При необходимости спиливание болтов к норме времени добавлять</t>
  </si>
  <si>
    <t>243.1</t>
  </si>
  <si>
    <r>
      <t xml:space="preserve">Смена гофры: </t>
    </r>
    <r>
      <rPr>
        <sz val="11"/>
        <color theme="1"/>
        <rFont val="Calibri"/>
        <family val="2"/>
      </rPr>
      <t>Отсоединение гайки, отсоединение гофры и установка новой на место.</t>
    </r>
  </si>
  <si>
    <t>гофра</t>
  </si>
  <si>
    <r>
      <t xml:space="preserve">Смена керамической головки смесителя: </t>
    </r>
    <r>
      <rPr>
        <sz val="11"/>
        <color theme="1"/>
        <rFont val="Calibri"/>
        <family val="2"/>
      </rPr>
      <t>Перекрытие воды. Разборка смесителя, снятие керамической головки и установка новой. Пуск воды</t>
    </r>
  </si>
  <si>
    <t>головка</t>
  </si>
  <si>
    <t>Смена шланга душа смесителя для ванной</t>
  </si>
  <si>
    <r>
      <t xml:space="preserve">Установка и замена тройника для стиральной машины: </t>
    </r>
    <r>
      <rPr>
        <sz val="11"/>
        <color theme="1"/>
        <rFont val="Calibri"/>
        <family val="2"/>
      </rPr>
      <t>Перекрытие воды. Установка (замена) тройника. Подсоединение шлангов (оборудования). Проверка отсутствия течи):</t>
    </r>
  </si>
  <si>
    <t>175.1</t>
  </si>
  <si>
    <t>Установка тройника для стиральной машины</t>
  </si>
  <si>
    <t>247.1</t>
  </si>
  <si>
    <t>тройник</t>
  </si>
  <si>
    <t>175.2</t>
  </si>
  <si>
    <t>Замена тройника для стиральной машины</t>
  </si>
  <si>
    <t>247.2</t>
  </si>
  <si>
    <r>
      <t xml:space="preserve">Заваривание свищей на трубопроводе с приваркой накладки: </t>
    </r>
    <r>
      <rPr>
        <sz val="11"/>
        <color theme="1"/>
        <rFont val="Calibri"/>
        <family val="2"/>
      </rPr>
      <t xml:space="preserve">Зачистка трубы от ржавчины. Расчистка свища. Подгонка металлической накладки по месту установки. Приварка накладки. Проверка на наличие течи. </t>
    </r>
    <r>
      <rPr>
        <b/>
        <sz val="11"/>
        <color indexed="8"/>
        <rFont val="Calibri"/>
        <family val="2"/>
      </rPr>
      <t>При диаметре трубопровода:</t>
    </r>
  </si>
  <si>
    <t>176.1</t>
  </si>
  <si>
    <t>до 50 мм</t>
  </si>
  <si>
    <t>248.1</t>
  </si>
  <si>
    <t>176.2</t>
  </si>
  <si>
    <t>до 80 мм</t>
  </si>
  <si>
    <t>248.2</t>
  </si>
  <si>
    <t>176.3</t>
  </si>
  <si>
    <t>248.3</t>
  </si>
  <si>
    <r>
      <t xml:space="preserve">Переустановка смывного бачка при установке индивидуальных приборов учета: </t>
    </r>
    <r>
      <rPr>
        <sz val="11"/>
        <color theme="1"/>
        <rFont val="Calibri"/>
        <family val="2"/>
      </rPr>
      <t>перекрытие воды. Откручивание гаек, извлечение болтов, снятие смывного бачка. Установка бачка на место. Проверка на наличие течи.</t>
    </r>
  </si>
  <si>
    <t>бачок</t>
  </si>
  <si>
    <r>
      <t xml:space="preserve">Смена подводки, стояков  ХГВ из труб водогазопроводных на металлопластиковые на фитингах (резьбовых соединениях): </t>
    </r>
    <r>
      <rPr>
        <sz val="11"/>
        <color theme="1"/>
        <rFont val="Calibri"/>
        <family val="2"/>
      </rPr>
      <t xml:space="preserve">Разборка труб. Установка металлопластиковых труб на фитингах. Гидравлическое испытание трубопровода. </t>
    </r>
    <r>
      <rPr>
        <b/>
        <sz val="11"/>
        <color indexed="8"/>
        <rFont val="Calibri"/>
        <family val="2"/>
      </rPr>
      <t>Диаметром:</t>
    </r>
  </si>
  <si>
    <t>178.1</t>
  </si>
  <si>
    <t>250.1</t>
  </si>
  <si>
    <t>178.2</t>
  </si>
  <si>
    <t>250.2</t>
  </si>
  <si>
    <t>178.3</t>
  </si>
  <si>
    <t>250.3</t>
  </si>
  <si>
    <t>178.4</t>
  </si>
  <si>
    <t>250.4</t>
  </si>
  <si>
    <r>
      <t xml:space="preserve">Проведение обследования и консультация специалиста: </t>
    </r>
    <r>
      <rPr>
        <sz val="11"/>
        <color theme="1"/>
        <rFont val="Calibri"/>
        <family val="2"/>
      </rPr>
      <t>Получение доступа в помещение. Обследования объекта. Консультация заказчика на предмет необходимых материалов (комплектности) для производства работ.</t>
    </r>
  </si>
  <si>
    <t>Экономист</t>
  </si>
  <si>
    <t>Н.Г.Фролова</t>
  </si>
  <si>
    <t>"Утверждаю"</t>
  </si>
  <si>
    <t xml:space="preserve">Директор Славгородского </t>
  </si>
  <si>
    <t>УКП"Жилкомхоз"</t>
  </si>
  <si>
    <t>____________</t>
  </si>
  <si>
    <t>П.М.Громыко</t>
  </si>
  <si>
    <t>"31" января 2017 года</t>
  </si>
  <si>
    <t>П Р Е Й С К У Р А Н Т № 1</t>
  </si>
  <si>
    <t xml:space="preserve"> НА УСЛУГИ БОК общее отделение</t>
  </si>
  <si>
    <t>действующие с 1.02.2017 года</t>
  </si>
  <si>
    <t>Наименование товара (работ, услуг)</t>
  </si>
  <si>
    <t>Техническая документация, артикул, марка, сорт, тип изделия</t>
  </si>
  <si>
    <t>Единица измерения</t>
  </si>
  <si>
    <t>Цена (тариф) без НДС, бел.руб.</t>
  </si>
  <si>
    <t>Отпускная цена (тариф) бел.руб.</t>
  </si>
  <si>
    <t>Помывка в общем отделении (2 часа)</t>
  </si>
  <si>
    <t>2 разряд</t>
  </si>
  <si>
    <t xml:space="preserve">пом.1чел.       </t>
  </si>
  <si>
    <t>Н.Г. Фролова</t>
  </si>
  <si>
    <t>Директор Славгородского</t>
  </si>
  <si>
    <t xml:space="preserve"> УКП "Жилкомхоз"</t>
  </si>
  <si>
    <t>______________П.М.Громыко</t>
  </si>
  <si>
    <t xml:space="preserve"> "31" января 2017 года </t>
  </si>
  <si>
    <t xml:space="preserve"> НА УСЛУГИ БОКа</t>
  </si>
  <si>
    <t>действующие с 01.02.2017 года</t>
  </si>
  <si>
    <t>Наименование услуг</t>
  </si>
  <si>
    <t>Отпускная цена (тариф),руб.</t>
  </si>
  <si>
    <t>Цена для реализации</t>
  </si>
  <si>
    <t>Обоснование цены</t>
  </si>
  <si>
    <t xml:space="preserve">Помывка в люксе 5-ти человек за 1 час </t>
  </si>
  <si>
    <t>25,00</t>
  </si>
  <si>
    <t>(в банные дни суббота-воскресенье)</t>
  </si>
  <si>
    <t>(в рабочие дни среда-пятница не менее 2-ух часов)</t>
  </si>
  <si>
    <t>Скидка при посещении люкса за 2-ой час помывки 30%</t>
  </si>
  <si>
    <t>17,50</t>
  </si>
  <si>
    <t>Положение от 17.10.2016г.</t>
  </si>
  <si>
    <t>Скидка при посещении люкса за 3-ий и последующие часы помывки 40%</t>
  </si>
  <si>
    <t>15,00</t>
  </si>
  <si>
    <t>Прокат:</t>
  </si>
  <si>
    <t>простынь</t>
  </si>
  <si>
    <t>1,00</t>
  </si>
  <si>
    <t>полотенце большое</t>
  </si>
  <si>
    <t>полотенце малое</t>
  </si>
  <si>
    <t>0,50</t>
  </si>
  <si>
    <t>сушка феном</t>
  </si>
  <si>
    <t>тренажер 1 час</t>
  </si>
  <si>
    <t>теннис 1 час</t>
  </si>
  <si>
    <t>веник березовый</t>
  </si>
  <si>
    <t>2,50</t>
  </si>
  <si>
    <t>_________П.М.Громыко</t>
  </si>
  <si>
    <t xml:space="preserve"> "31" января  2017 года </t>
  </si>
  <si>
    <t xml:space="preserve"> НА УСЛУГИ БАССЕЙНА-САУНЫ</t>
  </si>
  <si>
    <t>№ п/п</t>
  </si>
  <si>
    <t>Цена(тариф) без НДС, бел.руб.</t>
  </si>
  <si>
    <t>Стоимость услуги большого бассейна-сауны для взрослых (1час)</t>
  </si>
  <si>
    <t>5,00</t>
  </si>
  <si>
    <t xml:space="preserve">Стоимость услуги  большого бассейна-сауны для детей (1 час) </t>
  </si>
  <si>
    <t>3,00</t>
  </si>
  <si>
    <t>Абонемент на 4 посещения бассейна-сауны в месяц (взрослый) -20 %</t>
  </si>
  <si>
    <t>16,00</t>
  </si>
  <si>
    <t>Абонемент на 4 посещения бассейна-сауны в месяц (детский-до 16 лет)-30 %</t>
  </si>
  <si>
    <t>8,40</t>
  </si>
  <si>
    <t>"УТВЕРЖДАЮ"</t>
  </si>
  <si>
    <t>_________________П.М.Громыко</t>
  </si>
  <si>
    <t>"31"января 2017 года</t>
  </si>
  <si>
    <t>ПРЕЙСКУРАНТ № 1</t>
  </si>
  <si>
    <t>НА УСЛУГИ ГОСТИНИЦЫ</t>
  </si>
  <si>
    <t>с 1.02.2017 года.</t>
  </si>
  <si>
    <t>Наименование</t>
  </si>
  <si>
    <t>1 к/м без НДС за сутки бел.руб.</t>
  </si>
  <si>
    <t>1 к/м при размещении до расчетного часа (с 0 до 12 часов) и при выезде после расчетного часа в течении 12 часов БЕЗ НДС</t>
  </si>
  <si>
    <t>НДС 20%</t>
  </si>
  <si>
    <t>1 к/м с НДС за сутки бел.руб.</t>
  </si>
  <si>
    <t>1 к/м при размещении до расчетного часа (с 0 до 12 часов) и при выезде после расчетного часа в течении 12 часов с НДС  бел руб.</t>
  </si>
  <si>
    <t>"Люкс"</t>
  </si>
  <si>
    <t>Одноместный номер</t>
  </si>
  <si>
    <t>Двухместный номер</t>
  </si>
  <si>
    <t>Четырехместный</t>
  </si>
  <si>
    <t>Директора УКП"Жилкомхоз"</t>
  </si>
  <si>
    <t>_____________П.М.Громыко</t>
  </si>
  <si>
    <t>ПРЕЙСКУРАНТ 1</t>
  </si>
  <si>
    <t xml:space="preserve">на услугу комнаты отдыха  </t>
  </si>
  <si>
    <t>в банно-оздоровительном комплексе на 1 час</t>
  </si>
  <si>
    <t>по Славгородскому УКП"Жилкомхоз"</t>
  </si>
  <si>
    <t>действующий с 01.02.2017 г.</t>
  </si>
  <si>
    <t>Наименование товара(услуги)</t>
  </si>
  <si>
    <t>Отпускная цена (тариф) в денежных знаках образца 2000 года, бел.руб.</t>
  </si>
  <si>
    <t>Отпускная цена (тариф) в денежных знаках образца 2009 года, бел.руб.</t>
  </si>
  <si>
    <t>по 31 декабря 2016г.</t>
  </si>
  <si>
    <t>с 1 июля 2016г.</t>
  </si>
  <si>
    <t>Стоимость услуги комнаты отдыха (1 час)</t>
  </si>
  <si>
    <t xml:space="preserve"> Директор Славгородского</t>
  </si>
  <si>
    <t>____________  П.М.Громыко</t>
  </si>
  <si>
    <t xml:space="preserve"> "31"января 2017 года</t>
  </si>
  <si>
    <t xml:space="preserve">на ритуальные услуги (в пределах минимума похоронного ритуала) , </t>
  </si>
  <si>
    <t xml:space="preserve"> оказываемые населению Славгородским УКП "Жилкомхоз"</t>
  </si>
  <si>
    <t>Наименование товара (работы, услуги)</t>
  </si>
  <si>
    <t>Отпускная цена (тариф), бел.руб.</t>
  </si>
  <si>
    <t>Основание:</t>
  </si>
  <si>
    <t>Копка и засыпка могилы вручную в летний период для гроба размером 1,95м</t>
  </si>
  <si>
    <t>1 услуга</t>
  </si>
  <si>
    <t>Протокол заседания рабочей комиссии Управления антимонопольной и ценовой политики Могилевского облисполкома №30 от 30.07.2014 г. Декларация №144</t>
  </si>
  <si>
    <t>Копка и засыпка могилы вручную в зимний период для гроба размером 1,95м</t>
  </si>
  <si>
    <t>Перевозка тела (останков) умершего на кладбище автомобилем УАЗ 390945-421</t>
  </si>
  <si>
    <t>за 1 час</t>
  </si>
  <si>
    <t>час</t>
  </si>
  <si>
    <t xml:space="preserve">за 1 км </t>
  </si>
  <si>
    <t>км</t>
  </si>
  <si>
    <t xml:space="preserve">Экономист </t>
  </si>
  <si>
    <t>Центральное отопление</t>
  </si>
  <si>
    <r>
      <t>Прокладка стальных трубопроводов диаметром до 50 мм:</t>
    </r>
    <r>
      <rPr>
        <sz val="11"/>
        <color theme="1"/>
        <rFont val="Calibri"/>
        <family val="2"/>
      </rPr>
      <t xml:space="preserve"> Разметка мест прокладки трубопроводов. Замеры участков трубопроводов и составление эскизов. Прокладка трубопроводов из готовых узлов и деталей с подгонкой по месту. Постановка и заделка гильз в готовое отверстие. Постановка креплений с пробивкой отверстий.</t>
    </r>
  </si>
  <si>
    <r>
      <t xml:space="preserve">Установка радиаторов до 7 секций в группе с установкой кронштейнов: </t>
    </r>
    <r>
      <rPr>
        <sz val="11"/>
        <color theme="1"/>
        <rFont val="Calibri"/>
        <family val="2"/>
      </rPr>
      <t>Постановка глухих пробок на уплотнителе. Гидравлическое испытание радиаторов. Установка кронштейнов с пробивкой отверстий и закреплением. Навеска радиаторов.</t>
    </r>
  </si>
  <si>
    <t>радиатор</t>
  </si>
  <si>
    <r>
      <t xml:space="preserve">Установка радиаторов свыше 7 секций в группе с установкой кронштейнов: </t>
    </r>
    <r>
      <rPr>
        <sz val="11"/>
        <color theme="1"/>
        <rFont val="Calibri"/>
        <family val="2"/>
      </rPr>
      <t>Постановка глухих пробок на уплотнителе. Гидравлическое испытание радиаторов. Установка кронштейнов с пробивкой отверстий и закреплением. Навеска радиаторов.</t>
    </r>
  </si>
  <si>
    <r>
      <t xml:space="preserve">Проверка на прогрев отопительных радиаторов с регулировкой: </t>
    </r>
    <r>
      <rPr>
        <sz val="11"/>
        <color theme="1"/>
        <rFont val="Calibri"/>
        <family val="2"/>
      </rPr>
      <t>Проверка на прогрев отопительных приборов с регулировкой.</t>
    </r>
  </si>
  <si>
    <r>
      <t xml:space="preserve">Смена сгонов у трубопроводов диаметром до 25 мм: </t>
    </r>
    <r>
      <rPr>
        <sz val="11"/>
        <color theme="1"/>
        <rFont val="Calibri"/>
        <family val="2"/>
      </rPr>
      <t>Разъединение сгона со снятием его с места. Комплектование и соединение нового сгона.</t>
    </r>
  </si>
  <si>
    <t>сгон</t>
  </si>
  <si>
    <r>
      <t xml:space="preserve">Смена сгонов у трубопроводов диаметром свыше 25 мм до 40 мм: </t>
    </r>
    <r>
      <rPr>
        <sz val="11"/>
        <color theme="1"/>
        <rFont val="Calibri"/>
        <family val="2"/>
      </rPr>
      <t>Разъединение сгона со снятием его с места. Комплектование и соединение нового сгона.</t>
    </r>
  </si>
  <si>
    <r>
      <t xml:space="preserve">Смена отдельных участков трубопроводов диаметром до 25 мм: </t>
    </r>
    <r>
      <rPr>
        <sz val="11"/>
        <color theme="1"/>
        <rFont val="Calibri"/>
        <family val="2"/>
      </rPr>
      <t>Снятие креплений и труб со свертыванием арматуры и соединительных частей. Установка старых креплений на прежнее место и их заделка. Прокладка трубопроводов. Навертывание арматуры и соединительных частей.</t>
    </r>
  </si>
  <si>
    <t>м.п.</t>
  </si>
  <si>
    <r>
      <t xml:space="preserve">Смена отдельных участков трубопроводов диаметром свыше 25 мм до 40 мм: </t>
    </r>
    <r>
      <rPr>
        <sz val="11"/>
        <color theme="1"/>
        <rFont val="Calibri"/>
        <family val="2"/>
      </rPr>
      <t>Снятие креплений и труб со свертыванием арматуры и соединительных частей. Установка старых креплений на прежнее место и их заделка. Прокладка трубопроводов. Навертывание арматуры и соединительных частей.</t>
    </r>
  </si>
  <si>
    <r>
      <t xml:space="preserve">Смена отдельных участков трубопроводов диаметром 50 мм : </t>
    </r>
    <r>
      <rPr>
        <sz val="11"/>
        <color theme="1"/>
        <rFont val="Calibri"/>
        <family val="2"/>
      </rPr>
      <t>Снятие креплений и труб со свертыванием арматуры и соединительных частей. Установка старых креплений на прежнее место и их заделка. Прокладка трубопроводов. Навертывание арматуры и соединительных частей.</t>
    </r>
  </si>
  <si>
    <r>
      <t xml:space="preserve">Смена кранов двойной регулировки диаметром 20 мм, проходных вентилей или обратных клапанов диаметром до 50 мм: </t>
    </r>
    <r>
      <rPr>
        <sz val="11"/>
        <color theme="1"/>
        <rFont val="Calibri"/>
        <family val="2"/>
      </rPr>
      <t>Отсоединение старого крана присоединение нового крана к трубопроводу.</t>
    </r>
  </si>
  <si>
    <r>
      <t xml:space="preserve">Смена кронштейнов: </t>
    </r>
    <r>
      <rPr>
        <sz val="11"/>
        <color theme="1"/>
        <rFont val="Calibri"/>
        <family val="2"/>
      </rPr>
      <t>Снятие старых кронштейнов под санитарные приборы. Установка новых кронштейнов в ранее установленные пробки.</t>
    </r>
  </si>
  <si>
    <r>
      <t xml:space="preserve">Смена радиаторных пробок: </t>
    </r>
    <r>
      <rPr>
        <sz val="11"/>
        <color theme="1"/>
        <rFont val="Calibri"/>
        <family val="2"/>
      </rPr>
      <t>Вывертывание старой пробки. Очистка секции от старой прокладки. Ввертывание новой пробки на прокладке.</t>
    </r>
  </si>
  <si>
    <r>
      <t xml:space="preserve">Смена манометра или термометра: </t>
    </r>
    <r>
      <rPr>
        <sz val="11"/>
        <color theme="1"/>
        <rFont val="Calibri"/>
        <family val="2"/>
      </rPr>
      <t>Снятие старого прибора. Очистка места установки прибора от старой прокладки. Установка на место нового прибора на прокладке.</t>
    </r>
  </si>
  <si>
    <r>
      <t xml:space="preserve">Ремонт ручных насосов: </t>
    </r>
    <r>
      <rPr>
        <sz val="11"/>
        <color theme="1"/>
        <rFont val="Calibri"/>
        <family val="2"/>
      </rPr>
      <t>Отсоединение насоса от трубопровода. Снятие насоса с креплений. Разборка, прочистка и сборка насоса и отводной линии. Замена прокладок и уплотнителей. Установка насоса на место с укреплением. Присоединение к трубопроводу. Опробование насоса.</t>
    </r>
  </si>
  <si>
    <t>насос</t>
  </si>
  <si>
    <r>
      <t xml:space="preserve">Ремонт (ревизия и притирка) кранов пробкового типа: </t>
    </r>
    <r>
      <rPr>
        <sz val="11"/>
        <color theme="1"/>
        <rFont val="Calibri"/>
        <family val="2"/>
      </rPr>
      <t>Вытаскивание сальника и старой набивки. Новая набивка сальника. Постановка сальника на место. Притирка пробкового крана.</t>
    </r>
  </si>
  <si>
    <r>
      <t xml:space="preserve">Ремонт (ревизия и притирка) кранов вентильного типа: </t>
    </r>
    <r>
      <rPr>
        <sz val="11"/>
        <color theme="1"/>
        <rFont val="Calibri"/>
        <family val="2"/>
      </rPr>
      <t>Вытаскивание сальника и старой набивки. Новая набивка сальника. Постановка сальника на место. Притирка клапана или смена прокладки клапана.</t>
    </r>
  </si>
  <si>
    <r>
      <t xml:space="preserve">Перегруппировка секций старого радиатора ( до 7 секций) или замена его средних секций: </t>
    </r>
    <r>
      <rPr>
        <sz val="11"/>
        <color theme="1"/>
        <rFont val="Calibri"/>
        <family val="2"/>
      </rPr>
      <t>Отсоединение секций. Прочистка и промывка секций. Перегруппировка или замена секций с присоединением на новых прокладках.</t>
    </r>
  </si>
  <si>
    <t>секция</t>
  </si>
  <si>
    <r>
      <t xml:space="preserve">Добавление крайней секции к радиатору: </t>
    </r>
    <r>
      <rPr>
        <sz val="11"/>
        <color theme="1"/>
        <rFont val="Calibri"/>
        <family val="2"/>
      </rPr>
      <t>Вывертывание радиаторной пробки. Прочистка и промывка секции. Присоединение секции с ввертыванием радиаторной пробки.</t>
    </r>
  </si>
  <si>
    <r>
      <t xml:space="preserve">Снятие крайних секций радиатора: </t>
    </r>
    <r>
      <rPr>
        <sz val="11"/>
        <color theme="1"/>
        <rFont val="Calibri"/>
        <family val="2"/>
      </rPr>
      <t>Вывертывание радиаторной пробки. Отсоединение секции радиатора. Прочистка и промывка секции. Постановка радиаторной пробки.</t>
    </r>
  </si>
  <si>
    <r>
      <t xml:space="preserve">Прочистка и промывка радиаторов на месте до 7 секций в группе: </t>
    </r>
    <r>
      <rPr>
        <sz val="11"/>
        <color theme="1"/>
        <rFont val="Calibri"/>
        <family val="2"/>
      </rPr>
      <t>Отсоединение радиаторных пробок. Ввертывание пробки со шлангом. Присоединение компрессора и шланга к стояку. Продувка. Отсоединение компрессора. Установка пробок.</t>
    </r>
  </si>
  <si>
    <r>
      <t xml:space="preserve">Прочистка и промывка радиаторов на месте свыше 7 секций в группе: </t>
    </r>
    <r>
      <rPr>
        <sz val="11"/>
        <color theme="1"/>
        <rFont val="Calibri"/>
        <family val="2"/>
      </rPr>
      <t>Отсоединение радиаторных пробок. Ввертывание пробки со шлангом. Присоединение компрессора и шланга к стояку. Продувка. Отсоединение компрессора. Установка пробок.</t>
    </r>
  </si>
  <si>
    <r>
      <t xml:space="preserve">Демонтаж ручных насосов: </t>
    </r>
    <r>
      <rPr>
        <sz val="11"/>
        <color theme="1"/>
        <rFont val="Calibri"/>
        <family val="2"/>
      </rPr>
      <t>Отсоединение насоса со снятием его с креплений.</t>
    </r>
  </si>
  <si>
    <r>
      <rPr>
        <sz val="11"/>
        <color theme="1"/>
        <rFont val="Calibri"/>
        <family val="2"/>
      </rPr>
      <t>О</t>
    </r>
    <r>
      <rPr>
        <b/>
        <sz val="11"/>
        <color indexed="8"/>
        <rFont val="Calibri"/>
        <family val="2"/>
      </rPr>
      <t xml:space="preserve">тсоединение и снятие с места радиатора до 7 секций в группе: </t>
    </r>
    <r>
      <rPr>
        <sz val="11"/>
        <color theme="1"/>
        <rFont val="Calibri"/>
        <family val="2"/>
      </rPr>
      <t>Отсоединение и снятие.</t>
    </r>
  </si>
  <si>
    <r>
      <rPr>
        <sz val="11"/>
        <color theme="1"/>
        <rFont val="Calibri"/>
        <family val="2"/>
      </rPr>
      <t>О</t>
    </r>
    <r>
      <rPr>
        <b/>
        <sz val="11"/>
        <color indexed="8"/>
        <rFont val="Calibri"/>
        <family val="2"/>
      </rPr>
      <t xml:space="preserve">тсоединение и снятие с места радиатора свыше 7 секций в группе: </t>
    </r>
    <r>
      <rPr>
        <sz val="11"/>
        <color theme="1"/>
        <rFont val="Calibri"/>
        <family val="2"/>
      </rPr>
      <t>Отсоединение и снятие.</t>
    </r>
  </si>
  <si>
    <r>
      <t xml:space="preserve">Разборка стальных трубопроводов диаметром до 32 мм: </t>
    </r>
    <r>
      <rPr>
        <sz val="11"/>
        <color theme="1"/>
        <rFont val="Calibri"/>
        <family val="2"/>
      </rPr>
      <t>Снятие креплений труб, свертывание арматуры и соединительных частей.</t>
    </r>
  </si>
  <si>
    <r>
      <t xml:space="preserve">Разборка стальных трубопроводов диаметром до 50 мм при помощи сварке: </t>
    </r>
    <r>
      <rPr>
        <sz val="11"/>
        <color theme="1"/>
        <rFont val="Calibri"/>
        <family val="2"/>
      </rPr>
      <t>Перевозка труб на месте. Снятие креплений, труб, свертывание арматуры и соединительных частей.</t>
    </r>
  </si>
  <si>
    <r>
      <t xml:space="preserve">Разборка стальных трубопроводов диаметром до 50 мм: </t>
    </r>
    <r>
      <rPr>
        <sz val="11"/>
        <color theme="1"/>
        <rFont val="Calibri"/>
        <family val="2"/>
      </rPr>
      <t>Снятие креплений труб, свертывание арматуры и соединительных частей.</t>
    </r>
  </si>
  <si>
    <r>
      <t xml:space="preserve">Установка микровоздушников на отопительных приборах: </t>
    </r>
    <r>
      <rPr>
        <sz val="11"/>
        <color theme="1"/>
        <rFont val="Calibri"/>
        <family val="2"/>
      </rPr>
      <t>Снятие пробки. Установка футорки. Установка микровоздушника.</t>
    </r>
  </si>
  <si>
    <r>
      <t xml:space="preserve">Замена микровоздушников на отопительных приборах: </t>
    </r>
    <r>
      <rPr>
        <sz val="11"/>
        <color theme="1"/>
        <rFont val="Calibri"/>
        <family val="2"/>
      </rPr>
      <t>Снятие старого микровоздушника и установка нового.</t>
    </r>
  </si>
  <si>
    <r>
      <t xml:space="preserve">Смена отопительного прибора: </t>
    </r>
    <r>
      <rPr>
        <sz val="11"/>
        <color theme="1"/>
        <rFont val="Calibri"/>
        <family val="2"/>
      </rPr>
      <t>Откручивание резьбовых соединений. Установка нового отопительного прибора.</t>
    </r>
  </si>
  <si>
    <r>
      <t xml:space="preserve">Смена участков трубопроводов центрального отопления, холодного и горячего водоснабжения различной длины (от 0,5 метра до 10 метров) при образовании в них течи с применением газосварки, электросварки: </t>
    </r>
    <r>
      <rPr>
        <sz val="11"/>
        <color theme="1"/>
        <rFont val="Calibri"/>
        <family val="2"/>
      </rPr>
      <t>Вырезка подлежащего замене участка трубопровода. Заготовка трубы необходимого диаметра. Очистка торцов кромок и прилегающих к ним участков от грязи, масел, ржавчины и т.д. Разделка кромок под сварку ( в зависимости от типа сварного соединения.) Сварка.</t>
    </r>
  </si>
  <si>
    <r>
      <t>Снятие водогрейных колонок:</t>
    </r>
    <r>
      <rPr>
        <sz val="11"/>
        <color theme="1"/>
        <rFont val="Calibri"/>
        <family val="2"/>
      </rPr>
      <t xml:space="preserve"> Отсоединение арматуры от трубопровода.</t>
    </r>
  </si>
  <si>
    <r>
      <t xml:space="preserve">Установка водогрейных колонок: </t>
    </r>
    <r>
      <rPr>
        <sz val="11"/>
        <color theme="1"/>
        <rFont val="Calibri"/>
        <family val="2"/>
      </rPr>
      <t>Установка прибора в комплекте. Пробивка гнезд для крепления.</t>
    </r>
  </si>
  <si>
    <t>комплект</t>
  </si>
  <si>
    <t>1.07.2016 г.</t>
  </si>
  <si>
    <t>Электромонтажные работы</t>
  </si>
  <si>
    <t xml:space="preserve">Отпускная цена (тариф), руб. </t>
  </si>
  <si>
    <t>Цена с учетом округления в денежных знаках образца 2000г.</t>
  </si>
  <si>
    <t>Цена с учетом округления в денежных знаках образца 2009г.</t>
  </si>
  <si>
    <r>
      <rPr>
        <b/>
        <sz val="11"/>
        <color indexed="8"/>
        <rFont val="Calibri"/>
        <family val="2"/>
      </rPr>
      <t>Установка электрического звонка и кнопки с  прокладкой проводов:</t>
    </r>
    <r>
      <rPr>
        <sz val="11"/>
        <color theme="1"/>
        <rFont val="Calibri"/>
        <family val="2"/>
      </rPr>
      <t xml:space="preserve"> Разметка и сверление отверстий для крепления звонка и кнопки. Установка и крепление звонка и кнопки. Прокладка проводов. Присоединение проводов к звонку, кнопке и сети. Опробование.</t>
    </r>
  </si>
  <si>
    <t xml:space="preserve"> 11-1</t>
  </si>
  <si>
    <t>звонок</t>
  </si>
  <si>
    <r>
      <rPr>
        <b/>
        <sz val="11"/>
        <color indexed="8"/>
        <rFont val="Calibri"/>
        <family val="2"/>
      </rPr>
      <t>Установка электрического звонка и кнопки без прокладки проводов:</t>
    </r>
    <r>
      <rPr>
        <sz val="11"/>
        <color theme="1"/>
        <rFont val="Calibri"/>
        <family val="2"/>
      </rPr>
      <t xml:space="preserve"> Установка креплений. Установка звонка и кнопки с присоединением к сети. Опробование.</t>
    </r>
  </si>
  <si>
    <t xml:space="preserve"> 11-2</t>
  </si>
  <si>
    <r>
      <rPr>
        <b/>
        <sz val="11"/>
        <color indexed="8"/>
        <rFont val="Calibri"/>
        <family val="2"/>
      </rPr>
      <t>Установка выключателя, переключателя или штепсельной розетки для открытой проводки:</t>
    </r>
    <r>
      <rPr>
        <sz val="11"/>
        <color theme="1"/>
        <rFont val="Calibri"/>
        <family val="2"/>
      </rPr>
      <t xml:space="preserve"> Установка креплений. Установка прибора с присоединением к сети. Опробование. </t>
    </r>
  </si>
  <si>
    <t xml:space="preserve"> 11-3</t>
  </si>
  <si>
    <r>
      <rPr>
        <b/>
        <sz val="11"/>
        <color indexed="8"/>
        <rFont val="Calibri"/>
        <family val="2"/>
      </rPr>
      <t xml:space="preserve">Установка выключателя, переключателя или штепсельной розетки при скрытой проводке: </t>
    </r>
    <r>
      <rPr>
        <sz val="11"/>
        <color theme="1"/>
        <rFont val="Calibri"/>
        <family val="2"/>
      </rPr>
      <t>Пробивка гнезда. Установка коробки с заделкой гипсом. Установка прибора с присоединением к сети. Опробование.</t>
    </r>
  </si>
  <si>
    <t xml:space="preserve"> 11-4</t>
  </si>
  <si>
    <r>
      <rPr>
        <b/>
        <sz val="11"/>
        <color indexed="8"/>
        <rFont val="Calibri"/>
        <family val="2"/>
      </rPr>
      <t xml:space="preserve">Установка потолочного патрона: </t>
    </r>
    <r>
      <rPr>
        <sz val="11"/>
        <color theme="1"/>
        <rFont val="Calibri"/>
        <family val="2"/>
      </rPr>
      <t>Сверление отверстия. Сверление отверстий. Установка креплений. Установка патрона с присоединением к сети. Вкручивание лампы с проверкой.</t>
    </r>
  </si>
  <si>
    <t xml:space="preserve"> 11-5</t>
  </si>
  <si>
    <r>
      <rPr>
        <b/>
        <sz val="11"/>
        <color indexed="8"/>
        <rFont val="Calibri"/>
        <family val="2"/>
      </rPr>
      <t>Установка настенного патрона:</t>
    </r>
    <r>
      <rPr>
        <sz val="11"/>
        <color theme="1"/>
        <rFont val="Calibri"/>
        <family val="2"/>
      </rPr>
      <t xml:space="preserve"> Сверление отверстия. Установка креплений. Установка патрона с присоединением к сети. Вкручивание лампы с проверкой.</t>
    </r>
  </si>
  <si>
    <t xml:space="preserve"> 11-6</t>
  </si>
  <si>
    <r>
      <rPr>
        <b/>
        <sz val="11"/>
        <color indexed="8"/>
        <rFont val="Calibri"/>
        <family val="2"/>
      </rPr>
      <t>Установка трехклавишного выключателя при скрытой проводке с устройством гнезда по каменным основаниям:</t>
    </r>
    <r>
      <rPr>
        <sz val="11"/>
        <color theme="1"/>
        <rFont val="Calibri"/>
        <family val="2"/>
      </rPr>
      <t xml:space="preserve"> Пробивка гнезда. Установка коробки. Установка прибора . Опробование.</t>
    </r>
  </si>
  <si>
    <t xml:space="preserve"> 11-7</t>
  </si>
  <si>
    <r>
      <rPr>
        <b/>
        <sz val="11"/>
        <color indexed="8"/>
        <rFont val="Calibri"/>
        <family val="2"/>
      </rPr>
      <t>Установка подвесного патрона:</t>
    </r>
    <r>
      <rPr>
        <sz val="11"/>
        <color theme="1"/>
        <rFont val="Calibri"/>
        <family val="2"/>
      </rPr>
      <t xml:space="preserve"> Подвеска патрона на крюк. Присоединение патрона к сети. Вкручивание лампы и проверка работоспособности.</t>
    </r>
  </si>
  <si>
    <t xml:space="preserve"> 11-8</t>
  </si>
  <si>
    <t>патрон</t>
  </si>
  <si>
    <r>
      <rPr>
        <b/>
        <sz val="11"/>
        <color indexed="8"/>
        <rFont val="Calibri"/>
        <family val="2"/>
      </rPr>
      <t>Установка подвесного светильника:</t>
    </r>
    <r>
      <rPr>
        <sz val="11"/>
        <color theme="1"/>
        <rFont val="Calibri"/>
        <family val="2"/>
      </rPr>
      <t xml:space="preserve"> Крепление светильника. Присоединение светильника к сети. Вкручивание лампы и проверка работоспособности.</t>
    </r>
  </si>
  <si>
    <t xml:space="preserve"> 11-9</t>
  </si>
  <si>
    <t>светильник</t>
  </si>
  <si>
    <r>
      <rPr>
        <b/>
        <sz val="11"/>
        <color indexed="8"/>
        <rFont val="Calibri"/>
        <family val="2"/>
      </rPr>
      <t>Установка  светильника типа "Бра":</t>
    </r>
    <r>
      <rPr>
        <sz val="11"/>
        <color theme="1"/>
        <rFont val="Calibri"/>
        <family val="2"/>
      </rPr>
      <t xml:space="preserve"> Разметка и сверление отверстий. Крепление бра к стене. Присоединение к сети. Вкручивание лампы и проверка работоспособности.</t>
    </r>
  </si>
  <si>
    <t xml:space="preserve"> 11-10</t>
  </si>
  <si>
    <r>
      <rPr>
        <b/>
        <sz val="11"/>
        <color indexed="8"/>
        <rFont val="Calibri"/>
        <family val="2"/>
      </rPr>
      <t>Установка люминесцентных светильников на штырях:</t>
    </r>
    <r>
      <rPr>
        <sz val="11"/>
        <color theme="1"/>
        <rFont val="Calibri"/>
        <family val="2"/>
      </rPr>
      <t xml:space="preserve"> Установка светильника. Присоединение светильника к сети. Установка ламп и стартеров. Опробование.</t>
    </r>
  </si>
  <si>
    <t xml:space="preserve"> 11-11</t>
  </si>
  <si>
    <r>
      <rPr>
        <b/>
        <sz val="11"/>
        <color indexed="8"/>
        <rFont val="Calibri"/>
        <family val="2"/>
      </rPr>
      <t>Установка люминесцентных светильников на подвесах:</t>
    </r>
    <r>
      <rPr>
        <sz val="11"/>
        <color theme="1"/>
        <rFont val="Calibri"/>
        <family val="2"/>
      </rPr>
      <t xml:space="preserve"> Подвеска светильника. Присоединение светильника к сети. Установка ламп и стартеров. Опробование.</t>
    </r>
  </si>
  <si>
    <t xml:space="preserve"> 11-12</t>
  </si>
  <si>
    <r>
      <rPr>
        <b/>
        <sz val="11"/>
        <color indexed="8"/>
        <rFont val="Calibri"/>
        <family val="2"/>
      </rPr>
      <t>Установка люстры многорожковой:</t>
    </r>
    <r>
      <rPr>
        <sz val="11"/>
        <color theme="1"/>
        <rFont val="Calibri"/>
        <family val="2"/>
      </rPr>
      <t xml:space="preserve"> Подвеска светильника на крюк. Присоединение светильника к сети. Вкручивание ламп с проверкой.</t>
    </r>
  </si>
  <si>
    <t xml:space="preserve"> 11-13</t>
  </si>
  <si>
    <t>люстра</t>
  </si>
  <si>
    <r>
      <rPr>
        <b/>
        <sz val="11"/>
        <color indexed="8"/>
        <rFont val="Calibri"/>
        <family val="2"/>
      </rPr>
      <t xml:space="preserve">Установка крюка для подвески светильников и люстр на деревянном основании или в готовые гнезда бетонных оснований: </t>
    </r>
    <r>
      <rPr>
        <sz val="11"/>
        <color theme="1"/>
        <rFont val="Calibri"/>
        <family val="2"/>
      </rPr>
      <t>Установка и заделка крюка.</t>
    </r>
  </si>
  <si>
    <t xml:space="preserve"> 11-14</t>
  </si>
  <si>
    <t>крюк</t>
  </si>
  <si>
    <r>
      <rPr>
        <b/>
        <sz val="11"/>
        <color indexed="8"/>
        <rFont val="Calibri"/>
        <family val="2"/>
      </rPr>
      <t>Установка крюка для подвески светильников и люстр по бетону с пробивкой гнезд:</t>
    </r>
    <r>
      <rPr>
        <sz val="11"/>
        <color theme="1"/>
        <rFont val="Calibri"/>
        <family val="2"/>
      </rPr>
      <t xml:space="preserve"> Пробивка гнезда. Установка и заделка крюка.</t>
    </r>
  </si>
  <si>
    <t xml:space="preserve"> 11-15</t>
  </si>
  <si>
    <r>
      <rPr>
        <b/>
        <sz val="10"/>
        <rFont val="Arial Cyr"/>
        <family val="0"/>
      </rPr>
      <t>Установка щитка для электросчетчика:</t>
    </r>
    <r>
      <rPr>
        <sz val="10"/>
        <rFont val="Arial Cyr"/>
        <family val="2"/>
      </rPr>
      <t xml:space="preserve"> Установка и заделка креплений. Установка и крепление щитка.</t>
    </r>
  </si>
  <si>
    <t xml:space="preserve"> 11-16</t>
  </si>
  <si>
    <t>щиток</t>
  </si>
  <si>
    <r>
      <rPr>
        <b/>
        <sz val="10"/>
        <rFont val="Arial Cyr"/>
        <family val="0"/>
      </rPr>
      <t>Установка однофазного электрического счетчика на готовый щиток:</t>
    </r>
    <r>
      <rPr>
        <sz val="10"/>
        <rFont val="Arial Cyr"/>
        <family val="0"/>
      </rPr>
      <t xml:space="preserve"> Установка и крепление счетчика. Присоединение щитка к сети. Опробование.</t>
    </r>
  </si>
  <si>
    <t xml:space="preserve"> 11-17</t>
  </si>
  <si>
    <r>
      <rPr>
        <b/>
        <sz val="11"/>
        <color indexed="8"/>
        <rFont val="Calibri"/>
        <family val="2"/>
      </rPr>
      <t>Пробивка борозд в кирпичных стенах глубиной  до 3 см при ширине борозды до 4 см:</t>
    </r>
    <r>
      <rPr>
        <sz val="11"/>
        <color theme="1"/>
        <rFont val="Calibri"/>
        <family val="2"/>
      </rPr>
      <t xml:space="preserve"> Пробивка борозд с зачисткой поверхности.</t>
    </r>
  </si>
  <si>
    <t xml:space="preserve"> 11-18</t>
  </si>
  <si>
    <r>
      <rPr>
        <b/>
        <sz val="11"/>
        <color indexed="8"/>
        <rFont val="Calibri"/>
        <family val="2"/>
      </rPr>
      <t>Пробивка борозд в бетонных стенах глубиной  до 3 см при ширине борозды до 4 см:</t>
    </r>
    <r>
      <rPr>
        <sz val="11"/>
        <color theme="1"/>
        <rFont val="Calibri"/>
        <family val="2"/>
      </rPr>
      <t xml:space="preserve"> Пробивка борозд с зачисткой поверхности. </t>
    </r>
  </si>
  <si>
    <t xml:space="preserve"> 11-19</t>
  </si>
  <si>
    <r>
      <rPr>
        <b/>
        <sz val="11"/>
        <color indexed="8"/>
        <rFont val="Calibri"/>
        <family val="2"/>
      </rPr>
      <t>Снятие выключателей, переключателей или штепсельных розеток:</t>
    </r>
    <r>
      <rPr>
        <sz val="11"/>
        <color theme="1"/>
        <rFont val="Calibri"/>
        <family val="2"/>
      </rPr>
      <t xml:space="preserve"> Отсоединение проводов. Снятие приборов и деталей крепления.</t>
    </r>
  </si>
  <si>
    <t xml:space="preserve"> 11-20</t>
  </si>
  <si>
    <r>
      <rPr>
        <b/>
        <sz val="10"/>
        <rFont val="Arial Cyr"/>
        <family val="0"/>
      </rPr>
      <t>Демонтаж бра, плафонов или подвесных светильников:</t>
    </r>
    <r>
      <rPr>
        <sz val="10"/>
        <rFont val="Arial Cyr"/>
        <family val="2"/>
      </rPr>
      <t xml:space="preserve"> Отсоединение проводов. Снятие светильников.</t>
    </r>
  </si>
  <si>
    <t xml:space="preserve"> 11-21</t>
  </si>
  <si>
    <r>
      <rPr>
        <b/>
        <sz val="10"/>
        <rFont val="Arial Cyr"/>
        <family val="0"/>
      </rPr>
      <t>Демонтаж щитка со счетчиком:</t>
    </r>
    <r>
      <rPr>
        <sz val="10"/>
        <rFont val="Arial Cyr"/>
        <family val="2"/>
      </rPr>
      <t xml:space="preserve"> Отсоединение проводов. Демонтаж счетчика.</t>
    </r>
  </si>
  <si>
    <t xml:space="preserve"> 11-22</t>
  </si>
  <si>
    <r>
      <rPr>
        <b/>
        <sz val="10"/>
        <rFont val="Arial Cyr"/>
        <family val="0"/>
      </rPr>
      <t>Смена кухонной электроплиты с заменой кабеля до штепсельной розетки с проверкой правильности подключения:</t>
    </r>
    <r>
      <rPr>
        <sz val="10"/>
        <rFont val="Arial Cyr"/>
        <family val="0"/>
      </rPr>
      <t xml:space="preserve"> Отсоединение заземлителя. Освобождение старого кабеля от креплений. Снятие старой электроплиты. Установка новой электроплиты с подсоединением заземления. Закрепление нового кабеля.</t>
    </r>
  </si>
  <si>
    <t>11-23</t>
  </si>
  <si>
    <t>плита</t>
  </si>
  <si>
    <r>
      <rPr>
        <b/>
        <sz val="10"/>
        <rFont val="Arial Cyr"/>
        <family val="0"/>
      </rPr>
      <t>Перенос розеток со штраблением на расстояние до 1 м:</t>
    </r>
    <r>
      <rPr>
        <sz val="10"/>
        <rFont val="Arial Cyr"/>
        <family val="2"/>
      </rPr>
      <t xml:space="preserve"> Снятие старой розетки и коробки. Пробивка борозд, гнезда. Установка монтажной коробки, прокладка провода с заделкой гипсом. Подсоединение проводов. Установка розетки. Опробование.</t>
    </r>
  </si>
  <si>
    <t xml:space="preserve"> 11-27</t>
  </si>
  <si>
    <t>розетка</t>
  </si>
  <si>
    <r>
      <rPr>
        <b/>
        <sz val="10"/>
        <rFont val="Arial Cyr"/>
        <family val="0"/>
      </rPr>
      <t>Обследование  и определение причин неисправностей в электросети квартиры:</t>
    </r>
    <r>
      <rPr>
        <sz val="10"/>
        <rFont val="Arial Cyr"/>
        <family val="2"/>
      </rPr>
      <t xml:space="preserve"> Проверка выхода напряжения на квартиру с этажного щитка. Отключение электроэнергии. Вскрытие распределительной коробки квартиры. Визуальный осмотр. Снятие изоляции с токоведущих проводов. Включение эл/энергии и проверка напряжения. Разделка соединительных проводов. прозвонка проводов. Выявление неисправностей. Отключение проводов от соединительной колодки. Снятие ламп, установка новых. Подсоединение проводов.</t>
    </r>
  </si>
  <si>
    <t xml:space="preserve"> 11-28</t>
  </si>
  <si>
    <t>электроразводка квартиры</t>
  </si>
  <si>
    <r>
      <rPr>
        <b/>
        <sz val="10"/>
        <rFont val="Arial Cyr"/>
        <family val="0"/>
      </rPr>
      <t>Установка галогеновых светильников:</t>
    </r>
    <r>
      <rPr>
        <sz val="10"/>
        <rFont val="Arial Cyr"/>
        <family val="2"/>
      </rPr>
      <t xml:space="preserve"> Установка трансформатора и светильника. Подсоединение проводов. Опробование</t>
    </r>
  </si>
  <si>
    <t xml:space="preserve"> 11-29</t>
  </si>
  <si>
    <r>
      <rPr>
        <b/>
        <sz val="10"/>
        <rFont val="Arial Cyr"/>
        <family val="0"/>
      </rPr>
      <t>Замена галогеновых светильников:</t>
    </r>
    <r>
      <rPr>
        <sz val="10"/>
        <rFont val="Arial Cyr"/>
        <family val="2"/>
      </rPr>
      <t xml:space="preserve"> Отключение проводов от соединительной колодки. Снятие старого трансформатора и ламп. Установка новых. Подсоединение проводов.</t>
    </r>
  </si>
  <si>
    <t xml:space="preserve"> 11-30</t>
  </si>
  <si>
    <r>
      <rPr>
        <b/>
        <sz val="10"/>
        <rFont val="Arial Cyr"/>
        <family val="0"/>
      </rPr>
      <t xml:space="preserve">Установка и подсоединение к электросетям э/водонагревателя: </t>
    </r>
    <r>
      <rPr>
        <sz val="10"/>
        <rFont val="Arial Cyr"/>
        <family val="2"/>
      </rPr>
      <t>Установка дополнительного автоматического выключателя. Прокладка скрытой проводки. Установка розетки с заземляющим контактом. Подключение проводов, э/водонагревателя к штепсельной вилке и соединительным колодкам.</t>
    </r>
  </si>
  <si>
    <t xml:space="preserve"> 11-31</t>
  </si>
  <si>
    <r>
      <rPr>
        <b/>
        <sz val="10"/>
        <rFont val="Arial Cyr"/>
        <family val="0"/>
      </rPr>
      <t>Замена выключателя одинарного, двойного:</t>
    </r>
    <r>
      <rPr>
        <sz val="10"/>
        <rFont val="Arial Cyr"/>
        <family val="2"/>
      </rPr>
      <t xml:space="preserve"> Снятие старого выключателя с отсоединением проводов. Установка нового с присоединением к сети.</t>
    </r>
  </si>
  <si>
    <t xml:space="preserve"> 11-32</t>
  </si>
  <si>
    <r>
      <rPr>
        <b/>
        <sz val="10"/>
        <rFont val="Arial Cyr"/>
        <family val="0"/>
      </rPr>
      <t xml:space="preserve">Установка автоматов квартирных: </t>
    </r>
    <r>
      <rPr>
        <sz val="10"/>
        <rFont val="Arial Cyr"/>
        <family val="2"/>
      </rPr>
      <t>Установка автомата с подсоединением проводов.</t>
    </r>
  </si>
  <si>
    <t xml:space="preserve"> 11-33</t>
  </si>
  <si>
    <t>автомат</t>
  </si>
  <si>
    <r>
      <rPr>
        <b/>
        <sz val="10"/>
        <rFont val="Arial Cyr"/>
        <family val="0"/>
      </rPr>
      <t xml:space="preserve">Замена автоматов квартирных: </t>
    </r>
    <r>
      <rPr>
        <sz val="10"/>
        <rFont val="Arial Cyr"/>
        <family val="2"/>
      </rPr>
      <t>Отключение пакетного выключателя. Проверка отсутствия напряжения. Снятие старого и установка нового автомата с подсоединением проводов.</t>
    </r>
  </si>
  <si>
    <t xml:space="preserve"> 11-34</t>
  </si>
  <si>
    <r>
      <rPr>
        <b/>
        <sz val="10"/>
        <rFont val="Arial Cyr"/>
        <family val="0"/>
      </rPr>
      <t>Смена провода сечением 2*2,5 мм кв. при скрытой проводке в бетонных стенах:</t>
    </r>
    <r>
      <rPr>
        <sz val="10"/>
        <rFont val="Arial Cyr"/>
        <family val="0"/>
      </rPr>
      <t xml:space="preserve"> Пробивка борозд. Снятие старого, установка нового провода. Подсоединение провода, подключение. Заделка борозд.</t>
    </r>
  </si>
  <si>
    <t xml:space="preserve"> 11-35</t>
  </si>
  <si>
    <r>
      <rPr>
        <b/>
        <sz val="10"/>
        <rFont val="Arial Cyr"/>
        <family val="0"/>
      </rPr>
      <t xml:space="preserve">Ремонт э/выключателя, розетки: </t>
    </r>
    <r>
      <rPr>
        <sz val="10"/>
        <rFont val="Arial Cyr"/>
        <family val="2"/>
      </rPr>
      <t>Снятие прибора. Зачистка контактов. Установка на место. Опробование.</t>
    </r>
  </si>
  <si>
    <t xml:space="preserve"> 11-36</t>
  </si>
  <si>
    <r>
      <rPr>
        <b/>
        <sz val="10"/>
        <rFont val="Arial Cyr"/>
        <family val="0"/>
      </rPr>
      <t>Перекидка проводов:</t>
    </r>
    <r>
      <rPr>
        <sz val="10"/>
        <rFont val="Arial Cyr"/>
        <family val="2"/>
      </rPr>
      <t xml:space="preserve"> Монтаж перекидки проводов длиной до 25 м с прямым вводом через кронштейн обхода козырька или через трубостойку с установкой изоляторов.</t>
    </r>
  </si>
  <si>
    <t xml:space="preserve"> 11-37</t>
  </si>
  <si>
    <t>одна перекидка</t>
  </si>
  <si>
    <r>
      <rPr>
        <b/>
        <sz val="10"/>
        <rFont val="Arial Cyr"/>
        <family val="0"/>
      </rPr>
      <t>Устройство и подключение точечных светильников в подвесном потолке:</t>
    </r>
    <r>
      <rPr>
        <sz val="10"/>
        <rFont val="Arial Cyr"/>
        <family val="2"/>
      </rPr>
      <t xml:space="preserve"> Вырезание отверстия. Подключение через соединительную колодку токоведущих проводов. Установка светильника.</t>
    </r>
  </si>
  <si>
    <t xml:space="preserve"> 11-38</t>
  </si>
  <si>
    <r>
      <rPr>
        <b/>
        <sz val="10"/>
        <rFont val="Arial Cyr"/>
        <family val="0"/>
      </rPr>
      <t>Установка блока выключатель+переключатель+розетка:</t>
    </r>
    <r>
      <rPr>
        <sz val="10"/>
        <rFont val="Arial Cyr"/>
        <family val="2"/>
      </rPr>
      <t xml:space="preserve"> Пробивка гнезда. Установка прибора с присоединением к сети. Опробование.</t>
    </r>
  </si>
  <si>
    <t xml:space="preserve"> 11-39</t>
  </si>
  <si>
    <t>блок</t>
  </si>
  <si>
    <r>
      <rPr>
        <b/>
        <sz val="10"/>
        <rFont val="Arial Cyr"/>
        <family val="0"/>
      </rPr>
      <t>Смена блока выключатель+переключатель+розетка:</t>
    </r>
    <r>
      <rPr>
        <sz val="10"/>
        <rFont val="Arial Cyr"/>
        <family val="2"/>
      </rPr>
      <t xml:space="preserve"> Снятие старого блока с отсоединением проводов. Установка нового блока с подключением.</t>
    </r>
  </si>
  <si>
    <t xml:space="preserve"> 11-40</t>
  </si>
  <si>
    <r>
      <rPr>
        <b/>
        <sz val="10"/>
        <rFont val="Arial Cyr"/>
        <family val="0"/>
      </rPr>
      <t>Установка розетки с дополнительным нулевым или заземляющим проводом:</t>
    </r>
    <r>
      <rPr>
        <sz val="10"/>
        <rFont val="Arial Cyr"/>
        <family val="2"/>
      </rPr>
      <t xml:space="preserve"> Пробивка гнезда. Установление розетки с подключением. </t>
    </r>
  </si>
  <si>
    <t xml:space="preserve"> 11-41</t>
  </si>
  <si>
    <r>
      <rPr>
        <b/>
        <sz val="10"/>
        <rFont val="Arial Cyr"/>
        <family val="0"/>
      </rPr>
      <t>Смена розетки с дополнительным нулевым или заземляющим проводом:</t>
    </r>
    <r>
      <rPr>
        <sz val="10"/>
        <rFont val="Arial Cyr"/>
        <family val="2"/>
      </rPr>
      <t xml:space="preserve"> Отключение проводов. Снятие старой, установка розетки с дополнительным нулевым или заземляющим проводом. Подключение.</t>
    </r>
  </si>
  <si>
    <t xml:space="preserve"> 11-42</t>
  </si>
  <si>
    <r>
      <t xml:space="preserve">Прокладка провода электроснабжения с пробивкой борозд в кирпичных стенах: </t>
    </r>
    <r>
      <rPr>
        <sz val="11"/>
        <color theme="1"/>
        <rFont val="Calibri"/>
        <family val="2"/>
      </rPr>
      <t>Разметка и пробивка борозд. Укладка провода с заделкой борозд.</t>
    </r>
  </si>
  <si>
    <t xml:space="preserve"> 11-43</t>
  </si>
  <si>
    <r>
      <t>Прокладка провода электроснабжения с пробивкой борозд в бетонных стенах:</t>
    </r>
    <r>
      <rPr>
        <sz val="11"/>
        <color theme="1"/>
        <rFont val="Calibri"/>
        <family val="2"/>
      </rPr>
      <t xml:space="preserve"> Разметка и пробивка борозд. Укладка провода с заделкой борозд.</t>
    </r>
  </si>
  <si>
    <t xml:space="preserve"> 11-44</t>
  </si>
  <si>
    <r>
      <t xml:space="preserve">Прокладка провода электроснабжения без пробивки борозд: </t>
    </r>
    <r>
      <rPr>
        <sz val="11"/>
        <color theme="1"/>
        <rFont val="Calibri"/>
        <family val="2"/>
      </rPr>
      <t>Разметка. Установка и крепление кабель-канала и укладка в него провода.</t>
    </r>
  </si>
  <si>
    <t xml:space="preserve"> 11-45</t>
  </si>
  <si>
    <r>
      <rPr>
        <b/>
        <sz val="11"/>
        <color indexed="8"/>
        <rFont val="Calibri"/>
        <family val="2"/>
      </rPr>
      <t>Ремонт светильников с люминесцентными лампами:</t>
    </r>
    <r>
      <rPr>
        <sz val="11"/>
        <color theme="1"/>
        <rFont val="Calibri"/>
        <family val="2"/>
      </rPr>
      <t xml:space="preserve"> Снятие рассеивателей и отражателей. Определение неисправности. Замена неисправных ламп и стартеров. Опробование светильников. Установка рассеивателей и отражателей.</t>
    </r>
  </si>
  <si>
    <t xml:space="preserve"> 11-46</t>
  </si>
  <si>
    <t>43.1</t>
  </si>
  <si>
    <t>1-ламповых</t>
  </si>
  <si>
    <t xml:space="preserve"> 11-46-1</t>
  </si>
  <si>
    <t>43.2</t>
  </si>
  <si>
    <t xml:space="preserve">2-ламповых: </t>
  </si>
  <si>
    <t xml:space="preserve"> 11-46-2</t>
  </si>
  <si>
    <t xml:space="preserve"> 43.2.1</t>
  </si>
  <si>
    <t>одной лампы</t>
  </si>
  <si>
    <t xml:space="preserve"> 11-46-2.1</t>
  </si>
  <si>
    <t xml:space="preserve"> 43.2.2</t>
  </si>
  <si>
    <t>двух ламп</t>
  </si>
  <si>
    <t xml:space="preserve"> 11-46-2.2</t>
  </si>
  <si>
    <t xml:space="preserve"> 43.3</t>
  </si>
  <si>
    <t>4-ламповых</t>
  </si>
  <si>
    <t xml:space="preserve"> 11-46-3</t>
  </si>
  <si>
    <t xml:space="preserve"> 43.3.1</t>
  </si>
  <si>
    <t xml:space="preserve"> 11-46-3.1</t>
  </si>
  <si>
    <t xml:space="preserve"> 43.4</t>
  </si>
  <si>
    <t>6-ламповых</t>
  </si>
  <si>
    <t xml:space="preserve"> 11-46-4</t>
  </si>
  <si>
    <t xml:space="preserve"> 43.4.1</t>
  </si>
  <si>
    <t xml:space="preserve"> 11-46-4.1</t>
  </si>
  <si>
    <r>
      <rPr>
        <b/>
        <sz val="11"/>
        <color indexed="8"/>
        <rFont val="Calibri"/>
        <family val="2"/>
      </rPr>
      <t xml:space="preserve">Установка коробки распределительной при открытой проводке: </t>
    </r>
    <r>
      <rPr>
        <sz val="11"/>
        <color theme="1"/>
        <rFont val="Calibri"/>
        <family val="2"/>
      </rPr>
      <t>Крепление коробки. Присоединение.</t>
    </r>
  </si>
  <si>
    <t xml:space="preserve"> 11-47</t>
  </si>
  <si>
    <t>коробка</t>
  </si>
  <si>
    <r>
      <t xml:space="preserve">Установка коробки распределительной при скрытой проводке: </t>
    </r>
    <r>
      <rPr>
        <sz val="11"/>
        <color theme="1"/>
        <rFont val="Calibri"/>
        <family val="2"/>
      </rPr>
      <t>Пробивка гнезда. Установка коробки.</t>
    </r>
  </si>
  <si>
    <t xml:space="preserve"> 11-48</t>
  </si>
  <si>
    <r>
      <t xml:space="preserve">Установка и подключение контура заземление в частных домах: </t>
    </r>
    <r>
      <rPr>
        <sz val="11"/>
        <color theme="1"/>
        <rFont val="Calibri"/>
        <family val="2"/>
      </rPr>
      <t>Крепление шины заземления.</t>
    </r>
  </si>
  <si>
    <t xml:space="preserve"> 11-49</t>
  </si>
  <si>
    <t xml:space="preserve"> 46.1</t>
  </si>
  <si>
    <t>по бетонной крепи</t>
  </si>
  <si>
    <t xml:space="preserve"> 11-49.1</t>
  </si>
  <si>
    <t>46.2</t>
  </si>
  <si>
    <t>по установленным конструкциям</t>
  </si>
  <si>
    <t xml:space="preserve"> 11-49.2</t>
  </si>
  <si>
    <r>
      <t xml:space="preserve">Демонтаж шнура на роликах: </t>
    </r>
    <r>
      <rPr>
        <sz val="11"/>
        <color theme="1"/>
        <rFont val="Calibri"/>
        <family val="2"/>
      </rPr>
      <t>Снятие проводки. Демонтаж изоляторов.</t>
    </r>
  </si>
  <si>
    <t xml:space="preserve"> 11-50</t>
  </si>
  <si>
    <r>
      <t xml:space="preserve">Демонтаж провода сечением 16 мм2 на крюках (якорях) с изоляторами: </t>
    </r>
    <r>
      <rPr>
        <sz val="11"/>
        <color theme="1"/>
        <rFont val="Calibri"/>
        <family val="2"/>
      </rPr>
      <t>Снятие проводки. Демонтаж изоляторов.</t>
    </r>
  </si>
  <si>
    <t xml:space="preserve"> 11-51</t>
  </si>
  <si>
    <r>
      <t xml:space="preserve">Ремонт групповых щитков на лестничной клетке без ремонта автоматов: </t>
    </r>
    <r>
      <rPr>
        <sz val="11"/>
        <color theme="1"/>
        <rFont val="Calibri"/>
        <family val="2"/>
      </rPr>
      <t>Осмотр щитка. Замена вышедших из строя элементов.</t>
    </r>
  </si>
  <si>
    <t xml:space="preserve"> 11-52</t>
  </si>
  <si>
    <r>
      <rPr>
        <b/>
        <sz val="11"/>
        <color indexed="8"/>
        <rFont val="Calibri"/>
        <family val="2"/>
      </rPr>
      <t>Укрепление розетки:</t>
    </r>
    <r>
      <rPr>
        <sz val="11"/>
        <color theme="1"/>
        <rFont val="Calibri"/>
        <family val="2"/>
      </rPr>
      <t xml:space="preserve"> Открытие крышки. Подтяжка креплений. Установка крышки на место.</t>
    </r>
  </si>
  <si>
    <t xml:space="preserve"> 11-53</t>
  </si>
  <si>
    <r>
      <t xml:space="preserve">Смена провода при открытой электропроводке: </t>
    </r>
    <r>
      <rPr>
        <sz val="11"/>
        <color theme="1"/>
        <rFont val="Calibri"/>
        <family val="2"/>
      </rPr>
      <t>Снятие старого, установка нового провода. Подключение.</t>
    </r>
  </si>
  <si>
    <t xml:space="preserve"> 11-54</t>
  </si>
  <si>
    <r>
      <t xml:space="preserve">Ремонт электрического звонка: </t>
    </r>
    <r>
      <rPr>
        <sz val="11"/>
        <color theme="1"/>
        <rFont val="Calibri"/>
        <family val="2"/>
      </rPr>
      <t>Проверка напряжения на кнопке, от кнопки до звонка. Проверка цепи напряжения.</t>
    </r>
  </si>
  <si>
    <t xml:space="preserve"> 11-55</t>
  </si>
  <si>
    <r>
      <t xml:space="preserve">Замена автоматических выключателей (предохранителей): </t>
    </r>
    <r>
      <rPr>
        <sz val="11"/>
        <color theme="1"/>
        <rFont val="Calibri"/>
        <family val="2"/>
      </rPr>
      <t>вывинчивание старого выключателя (предохранителя). Ввинчивание нового.</t>
    </r>
  </si>
  <si>
    <t xml:space="preserve"> 11-56</t>
  </si>
  <si>
    <r>
      <t xml:space="preserve">Смена светильников с люминесцентными лампами: </t>
    </r>
    <r>
      <rPr>
        <sz val="11"/>
        <color theme="1"/>
        <rFont val="Calibri"/>
        <family val="2"/>
      </rPr>
      <t xml:space="preserve">При необходимости снятие рассеивателя. Снятие светильника. Установка нового светильника. При необходимости установка рассеивателя. </t>
    </r>
    <r>
      <rPr>
        <b/>
        <sz val="11"/>
        <color indexed="8"/>
        <rFont val="Calibri"/>
        <family val="2"/>
      </rPr>
      <t>С количеством:</t>
    </r>
  </si>
  <si>
    <t xml:space="preserve"> 11-57</t>
  </si>
  <si>
    <t xml:space="preserve"> 54.1</t>
  </si>
  <si>
    <t>до 4 ламп</t>
  </si>
  <si>
    <t xml:space="preserve"> 11-57-1</t>
  </si>
  <si>
    <t xml:space="preserve"> 54.2</t>
  </si>
  <si>
    <t>до10 ламп</t>
  </si>
  <si>
    <t>11-57-2</t>
  </si>
  <si>
    <r>
      <t xml:space="preserve">Смена светильников с лампами накаливания с креплением к потолку на шурупах: </t>
    </r>
    <r>
      <rPr>
        <sz val="11"/>
        <color theme="1"/>
        <rFont val="Calibri"/>
        <family val="2"/>
      </rPr>
      <t>При необходимости снятие плафона. Снятие светильника. Установка нового светильника. При необходимости установка нового плафона.</t>
    </r>
  </si>
  <si>
    <t xml:space="preserve"> 11-58</t>
  </si>
  <si>
    <r>
      <t xml:space="preserve">Снятие светильников с лампами накаливания: </t>
    </r>
    <r>
      <rPr>
        <sz val="11"/>
        <color theme="1"/>
        <rFont val="Calibri"/>
        <family val="2"/>
      </rPr>
      <t>Снятие светильника.</t>
    </r>
  </si>
  <si>
    <t xml:space="preserve"> 11-59</t>
  </si>
  <si>
    <r>
      <rPr>
        <b/>
        <sz val="11"/>
        <color indexed="8"/>
        <rFont val="Calibri"/>
        <family val="2"/>
      </rPr>
      <t>Установка энергосберегающих светильников с лампами накаливания и модулем управления освещением:</t>
    </r>
    <r>
      <rPr>
        <sz val="11"/>
        <color theme="1"/>
        <rFont val="Calibri"/>
        <family val="2"/>
      </rPr>
      <t xml:space="preserve"> Сверление отверстий. Установка модуля управления освещением. Установка светильников с лампами накаливания.</t>
    </r>
  </si>
  <si>
    <t xml:space="preserve"> 11-60</t>
  </si>
  <si>
    <t xml:space="preserve"> 57.1</t>
  </si>
  <si>
    <t>в бетоне</t>
  </si>
  <si>
    <t>11-60-1</t>
  </si>
  <si>
    <t xml:space="preserve"> 57.2</t>
  </si>
  <si>
    <t>в металле, пластике</t>
  </si>
  <si>
    <t>11-60-2</t>
  </si>
  <si>
    <r>
      <t xml:space="preserve">Замена ранее установленных светильников на энергосберегающие светильники с лампами накаливания и модулем управления освещением: </t>
    </r>
    <r>
      <rPr>
        <sz val="11"/>
        <color theme="1"/>
        <rFont val="Calibri"/>
        <family val="2"/>
      </rPr>
      <t>Демонтаж светильника. Сверление отверстий. Установка модуля управления освещением. Установка светильников с лампами накаливания.</t>
    </r>
  </si>
  <si>
    <t xml:space="preserve"> 11-61</t>
  </si>
  <si>
    <r>
      <rPr>
        <b/>
        <sz val="11"/>
        <color indexed="8"/>
        <rFont val="Calibri"/>
        <family val="2"/>
      </rPr>
      <t>Установка модуля управления освещением на светильник с лампой накаливания:</t>
    </r>
    <r>
      <rPr>
        <sz val="11"/>
        <color theme="1"/>
        <rFont val="Calibri"/>
        <family val="2"/>
      </rPr>
      <t xml:space="preserve"> Сверление отверстий. Установка модуля управления освещением.</t>
    </r>
  </si>
  <si>
    <t xml:space="preserve"> 11-62</t>
  </si>
  <si>
    <t xml:space="preserve"> 59.1</t>
  </si>
  <si>
    <t>при креплении модуля к светильнику</t>
  </si>
  <si>
    <t>11-62-1</t>
  </si>
  <si>
    <t xml:space="preserve"> 59.2</t>
  </si>
  <si>
    <t>при креплении модуля к стене</t>
  </si>
  <si>
    <t>11-62-2</t>
  </si>
  <si>
    <r>
      <t xml:space="preserve">Замена модуля управления освещением: </t>
    </r>
    <r>
      <rPr>
        <sz val="11"/>
        <color theme="1"/>
        <rFont val="Calibri"/>
        <family val="2"/>
      </rPr>
      <t>Сверление отверстий. Замена модуля управления освещением.</t>
    </r>
  </si>
  <si>
    <t xml:space="preserve"> 11-63</t>
  </si>
  <si>
    <t>ТАРИФ НА УСЛУГИ ГАЗ 3307 КО-503 В (ВАКУУМНАЯ)</t>
  </si>
  <si>
    <t>по г.Славгороду</t>
  </si>
  <si>
    <t>1 РЕЙС</t>
  </si>
  <si>
    <t>1 цистерна</t>
  </si>
  <si>
    <t>Итого:</t>
  </si>
  <si>
    <t>ИТОГО С НДС</t>
  </si>
  <si>
    <t>ЦЕНА С УЧЕТОМ ОКРУГЛЕНИЯ</t>
  </si>
  <si>
    <t>2 РЕЙСА</t>
  </si>
  <si>
    <t>Отпускная цена (тариф) руб.</t>
  </si>
  <si>
    <t>Отпускная цена (тариф). Руб.</t>
  </si>
  <si>
    <t xml:space="preserve">10,6314 руб. (тариф за 1 час)*0,7 часа </t>
  </si>
  <si>
    <t>10 км. (1 км. 0,5521 руб.)</t>
  </si>
  <si>
    <t>10,6314 руб.(тариф за 1 час)*1,2 часа</t>
  </si>
  <si>
    <t>2 цистерны (0,8880 руб.*2 цис.)</t>
  </si>
  <si>
    <t>15 км. (1 км. 0,5521 руб*15 км.)</t>
  </si>
  <si>
    <t>Фролова Н.Г.</t>
  </si>
  <si>
    <t>с 1.02.2017г.</t>
  </si>
  <si>
    <t>Утверждаю</t>
  </si>
  <si>
    <t>Директор УКП"Жилкомхоз"</t>
  </si>
  <si>
    <t>_______________П.М.Громыко</t>
  </si>
  <si>
    <t>31 января 2017 г.</t>
  </si>
  <si>
    <t>ТАРИФ НА УСЛУГИ АВТОТРАНСПОРТА</t>
  </si>
  <si>
    <t>предоставляемые УКП"Жилкомхоз"</t>
  </si>
  <si>
    <t>для населения</t>
  </si>
  <si>
    <r>
      <t>действующие с 1</t>
    </r>
    <r>
      <rPr>
        <u val="single"/>
        <sz val="12"/>
        <color indexed="8"/>
        <rFont val="Times New Roman"/>
        <family val="1"/>
      </rPr>
      <t>.02.2017г.</t>
    </r>
  </si>
  <si>
    <t xml:space="preserve">Марка автомашины </t>
  </si>
  <si>
    <t>Тариф без НДС</t>
  </si>
  <si>
    <t>Тариф с НДС</t>
  </si>
  <si>
    <t>Цена с учетом деноминации в денежных знаках образца 2009 г., руб.</t>
  </si>
  <si>
    <t>Цена  в денежных знаках образца 2000 г., руб.</t>
  </si>
  <si>
    <t>МТЗ 82.1 с топливом</t>
  </si>
  <si>
    <t>МТЗ 82.1 без топлива</t>
  </si>
  <si>
    <t xml:space="preserve">ГАЗ-3307 (автовышка) </t>
  </si>
  <si>
    <t>1 час спец.оборудования</t>
  </si>
  <si>
    <t>с топливом</t>
  </si>
  <si>
    <t>без топлива</t>
  </si>
  <si>
    <t>Автокран КС-3579-4-02 МАЗ-5337 А2</t>
  </si>
  <si>
    <t>1 час работы крановой установки</t>
  </si>
  <si>
    <t>Бульдозер ДТ-75 ДЕРС2 (с топливом)</t>
  </si>
  <si>
    <t>Бульдозер ДТ-75 ДЕРС2 (без топлива)</t>
  </si>
  <si>
    <t>Амкодор-332 С4 д-206.2 (с топливом)</t>
  </si>
  <si>
    <t>Амкодор-332 С4 д-206.2 (без топлива)</t>
  </si>
  <si>
    <t>погрузка (разгрузка) и перемещение грузов (с топливом)</t>
  </si>
  <si>
    <t>погрузка (разгрузка) и перемещение грузов (без топлива)</t>
  </si>
  <si>
    <t>Амкодор-702 ЕМ (c топливом)(18 км/ч)</t>
  </si>
  <si>
    <t>Амкодор-702 ЕМ (без топлива)</t>
  </si>
  <si>
    <t>экскавация грунтов I-II категории (с топливом)</t>
  </si>
  <si>
    <t>экскавация грунтов I-II категории (без топлива)</t>
  </si>
  <si>
    <t>работа бульдозерным отвалом (с топливом)</t>
  </si>
  <si>
    <t>работа бульдозерным отвалом (без топлива)</t>
  </si>
  <si>
    <t>УАЗ 390945-421</t>
  </si>
  <si>
    <t>за 1 км. с топливом</t>
  </si>
  <si>
    <t>за 1 км. без топлива</t>
  </si>
  <si>
    <t>ГАЗ-3307</t>
  </si>
  <si>
    <t>за 1час</t>
  </si>
  <si>
    <t>ГАЗ-53(бортовой)</t>
  </si>
  <si>
    <t>ЗИЛ-ММЗ-4502 (самосвал) 1 час</t>
  </si>
  <si>
    <t>ЮМЗ-6 2621 (экскаватор) с топливом</t>
  </si>
  <si>
    <t xml:space="preserve">                                           без топлива</t>
  </si>
  <si>
    <t>Косилка навесная КС-Ф на базе МТЗ 320-МУ(укладывание     скошенной массы в прокос)</t>
  </si>
  <si>
    <t>Косилка дисковая КДН-210 на базе МТЗ-82.1(укладывание         скошенной массы в прокос)</t>
  </si>
  <si>
    <t>Услуга плуга 2-х корпусного на базе МТЗ -320 МУ</t>
  </si>
  <si>
    <t>за 1 час с топливом</t>
  </si>
  <si>
    <t>за 1 час без топлива</t>
  </si>
  <si>
    <t>Автомобиль-фургон с кузовом мастерской ГАЗ-33081</t>
  </si>
  <si>
    <t>Беларус-1523В с топливом</t>
  </si>
  <si>
    <t>Беларус-1523В без топлива</t>
  </si>
  <si>
    <t>МАЗ 650189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</si>
</sst>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name val="Arial Cyr"/>
      <family val="2"/>
    </font>
    <font>
      <b/>
      <sz val="12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10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Raavi"/>
      <family val="0"/>
    </font>
    <font>
      <sz val="12"/>
      <color indexed="8"/>
      <name val="Raavi"/>
      <family val="0"/>
    </font>
    <font>
      <b/>
      <i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Raavi"/>
      <family val="0"/>
    </font>
    <font>
      <sz val="12"/>
      <color theme="1"/>
      <name val="Raavi"/>
      <family val="0"/>
    </font>
    <font>
      <b/>
      <i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4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8" fillId="0" borderId="0" xfId="0" applyFont="1" applyAlignment="1">
      <alignment/>
    </xf>
    <xf numFmtId="0" fontId="36" fillId="0" borderId="0" xfId="52" applyFont="1" applyFill="1" applyAlignment="1">
      <alignment horizontal="left" vertical="center"/>
      <protection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left" vertical="center" wrapText="1"/>
    </xf>
    <xf numFmtId="2" fontId="68" fillId="0" borderId="20" xfId="0" applyNumberFormat="1" applyFont="1" applyBorder="1" applyAlignment="1">
      <alignment vertical="center" wrapText="1"/>
    </xf>
    <xf numFmtId="2" fontId="68" fillId="0" borderId="14" xfId="0" applyNumberFormat="1" applyFont="1" applyBorder="1" applyAlignment="1">
      <alignment vertical="center" wrapText="1"/>
    </xf>
    <xf numFmtId="2" fontId="68" fillId="0" borderId="21" xfId="0" applyNumberFormat="1" applyFont="1" applyBorder="1" applyAlignment="1">
      <alignment vertical="center" wrapText="1"/>
    </xf>
    <xf numFmtId="0" fontId="68" fillId="0" borderId="22" xfId="0" applyFont="1" applyBorder="1" applyAlignment="1">
      <alignment horizontal="left" vertical="center" wrapText="1"/>
    </xf>
    <xf numFmtId="2" fontId="68" fillId="0" borderId="11" xfId="0" applyNumberFormat="1" applyFont="1" applyBorder="1" applyAlignment="1">
      <alignment vertical="center" wrapText="1"/>
    </xf>
    <xf numFmtId="2" fontId="68" fillId="0" borderId="10" xfId="0" applyNumberFormat="1" applyFont="1" applyBorder="1" applyAlignment="1">
      <alignment vertical="center" wrapText="1"/>
    </xf>
    <xf numFmtId="2" fontId="68" fillId="0" borderId="23" xfId="0" applyNumberFormat="1" applyFont="1" applyBorder="1" applyAlignment="1">
      <alignment vertical="center" wrapText="1"/>
    </xf>
    <xf numFmtId="0" fontId="68" fillId="0" borderId="24" xfId="0" applyFont="1" applyBorder="1" applyAlignment="1">
      <alignment horizontal="left" vertical="center" wrapText="1"/>
    </xf>
    <xf numFmtId="2" fontId="68" fillId="0" borderId="25" xfId="0" applyNumberFormat="1" applyFont="1" applyBorder="1" applyAlignment="1">
      <alignment vertical="center" wrapText="1"/>
    </xf>
    <xf numFmtId="2" fontId="68" fillId="0" borderId="26" xfId="0" applyNumberFormat="1" applyFont="1" applyBorder="1" applyAlignment="1">
      <alignment vertical="center" wrapText="1"/>
    </xf>
    <xf numFmtId="2" fontId="68" fillId="0" borderId="27" xfId="0" applyNumberFormat="1" applyFont="1" applyBorder="1" applyAlignment="1">
      <alignment vertic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5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0" xfId="0" applyFont="1" applyAlignment="1">
      <alignment horizontal="left"/>
    </xf>
    <xf numFmtId="0" fontId="69" fillId="0" borderId="0" xfId="0" applyFont="1" applyAlignment="1">
      <alignment/>
    </xf>
    <xf numFmtId="2" fontId="65" fillId="0" borderId="10" xfId="0" applyNumberFormat="1" applyFont="1" applyBorder="1" applyAlignment="1">
      <alignment/>
    </xf>
    <xf numFmtId="164" fontId="65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28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73" fillId="0" borderId="30" xfId="0" applyFont="1" applyFill="1" applyBorder="1" applyAlignment="1">
      <alignment horizontal="center" vertical="center"/>
    </xf>
    <xf numFmtId="164" fontId="73" fillId="0" borderId="33" xfId="0" applyNumberFormat="1" applyFont="1" applyFill="1" applyBorder="1" applyAlignment="1">
      <alignment horizontal="right" vertical="center"/>
    </xf>
    <xf numFmtId="2" fontId="73" fillId="0" borderId="33" xfId="0" applyNumberFormat="1" applyFont="1" applyFill="1" applyBorder="1" applyAlignment="1">
      <alignment horizontal="right" vertical="center"/>
    </xf>
    <xf numFmtId="1" fontId="75" fillId="0" borderId="34" xfId="0" applyNumberFormat="1" applyFont="1" applyBorder="1" applyAlignment="1">
      <alignment/>
    </xf>
    <xf numFmtId="0" fontId="73" fillId="0" borderId="35" xfId="0" applyFont="1" applyFill="1" applyBorder="1" applyAlignment="1">
      <alignment horizontal="left" vertical="center"/>
    </xf>
    <xf numFmtId="0" fontId="73" fillId="0" borderId="26" xfId="0" applyFont="1" applyFill="1" applyBorder="1" applyAlignment="1">
      <alignment horizontal="center" vertical="center"/>
    </xf>
    <xf numFmtId="164" fontId="73" fillId="0" borderId="26" xfId="0" applyNumberFormat="1" applyFont="1" applyFill="1" applyBorder="1" applyAlignment="1">
      <alignment horizontal="right" vertical="center"/>
    </xf>
    <xf numFmtId="2" fontId="73" fillId="0" borderId="26" xfId="0" applyNumberFormat="1" applyFont="1" applyFill="1" applyBorder="1" applyAlignment="1">
      <alignment horizontal="right" vertical="center"/>
    </xf>
    <xf numFmtId="1" fontId="75" fillId="0" borderId="27" xfId="0" applyNumberFormat="1" applyFont="1" applyBorder="1" applyAlignment="1">
      <alignment/>
    </xf>
    <xf numFmtId="0" fontId="73" fillId="0" borderId="36" xfId="0" applyFont="1" applyFill="1" applyBorder="1" applyAlignment="1">
      <alignment vertical="center"/>
    </xf>
    <xf numFmtId="0" fontId="73" fillId="0" borderId="33" xfId="0" applyFont="1" applyFill="1" applyBorder="1" applyAlignment="1">
      <alignment horizontal="center" vertical="center"/>
    </xf>
    <xf numFmtId="164" fontId="73" fillId="0" borderId="33" xfId="0" applyNumberFormat="1" applyFont="1" applyFill="1" applyBorder="1" applyAlignment="1">
      <alignment vertical="center"/>
    </xf>
    <xf numFmtId="0" fontId="76" fillId="0" borderId="34" xfId="0" applyFont="1" applyFill="1" applyBorder="1" applyAlignment="1">
      <alignment vertical="center"/>
    </xf>
    <xf numFmtId="0" fontId="73" fillId="0" borderId="37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164" fontId="73" fillId="0" borderId="10" xfId="0" applyNumberFormat="1" applyFont="1" applyFill="1" applyBorder="1" applyAlignment="1">
      <alignment vertical="center"/>
    </xf>
    <xf numFmtId="2" fontId="73" fillId="0" borderId="10" xfId="0" applyNumberFormat="1" applyFont="1" applyFill="1" applyBorder="1" applyAlignment="1">
      <alignment horizontal="right" vertical="center"/>
    </xf>
    <xf numFmtId="0" fontId="76" fillId="0" borderId="23" xfId="0" applyFont="1" applyFill="1" applyBorder="1" applyAlignment="1">
      <alignment vertical="center"/>
    </xf>
    <xf numFmtId="0" fontId="73" fillId="0" borderId="35" xfId="0" applyFont="1" applyFill="1" applyBorder="1" applyAlignment="1">
      <alignment vertical="center"/>
    </xf>
    <xf numFmtId="164" fontId="73" fillId="0" borderId="26" xfId="0" applyNumberFormat="1" applyFont="1" applyFill="1" applyBorder="1" applyAlignment="1">
      <alignment vertical="center"/>
    </xf>
    <xf numFmtId="0" fontId="76" fillId="0" borderId="27" xfId="0" applyFont="1" applyFill="1" applyBorder="1" applyAlignment="1">
      <alignment vertical="center"/>
    </xf>
    <xf numFmtId="1" fontId="76" fillId="0" borderId="34" xfId="0" applyNumberFormat="1" applyFont="1" applyFill="1" applyBorder="1" applyAlignment="1">
      <alignment vertical="center"/>
    </xf>
    <xf numFmtId="1" fontId="76" fillId="0" borderId="27" xfId="0" applyNumberFormat="1" applyFont="1" applyFill="1" applyBorder="1" applyAlignment="1">
      <alignment vertical="center"/>
    </xf>
    <xf numFmtId="0" fontId="73" fillId="0" borderId="33" xfId="0" applyFont="1" applyBorder="1" applyAlignment="1">
      <alignment horizontal="center" vertical="center"/>
    </xf>
    <xf numFmtId="164" fontId="73" fillId="0" borderId="33" xfId="0" applyNumberFormat="1" applyFont="1" applyBorder="1" applyAlignment="1">
      <alignment vertical="center"/>
    </xf>
    <xf numFmtId="0" fontId="76" fillId="0" borderId="34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164" fontId="73" fillId="0" borderId="10" xfId="0" applyNumberFormat="1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3" fillId="0" borderId="26" xfId="0" applyFont="1" applyBorder="1" applyAlignment="1">
      <alignment horizontal="center" vertical="center"/>
    </xf>
    <xf numFmtId="164" fontId="73" fillId="0" borderId="26" xfId="0" applyNumberFormat="1" applyFont="1" applyBorder="1" applyAlignment="1">
      <alignment vertical="center"/>
    </xf>
    <xf numFmtId="0" fontId="76" fillId="0" borderId="27" xfId="0" applyFont="1" applyBorder="1" applyAlignment="1">
      <alignment vertical="center"/>
    </xf>
    <xf numFmtId="0" fontId="73" fillId="0" borderId="36" xfId="0" applyFont="1" applyFill="1" applyBorder="1" applyAlignment="1">
      <alignment vertical="center" wrapText="1"/>
    </xf>
    <xf numFmtId="0" fontId="73" fillId="0" borderId="33" xfId="0" applyFont="1" applyBorder="1" applyAlignment="1">
      <alignment vertical="center"/>
    </xf>
    <xf numFmtId="164" fontId="73" fillId="0" borderId="33" xfId="0" applyNumberFormat="1" applyFont="1" applyBorder="1" applyAlignment="1">
      <alignment/>
    </xf>
    <xf numFmtId="0" fontId="76" fillId="0" borderId="34" xfId="0" applyFont="1" applyBorder="1" applyAlignment="1">
      <alignment/>
    </xf>
    <xf numFmtId="164" fontId="73" fillId="0" borderId="10" xfId="0" applyNumberFormat="1" applyFont="1" applyBorder="1" applyAlignment="1">
      <alignment/>
    </xf>
    <xf numFmtId="0" fontId="76" fillId="0" borderId="23" xfId="0" applyFont="1" applyBorder="1" applyAlignment="1">
      <alignment/>
    </xf>
    <xf numFmtId="164" fontId="73" fillId="0" borderId="26" xfId="0" applyNumberFormat="1" applyFont="1" applyBorder="1" applyAlignment="1">
      <alignment/>
    </xf>
    <xf numFmtId="0" fontId="76" fillId="0" borderId="27" xfId="0" applyFont="1" applyBorder="1" applyAlignment="1">
      <alignment/>
    </xf>
    <xf numFmtId="0" fontId="73" fillId="0" borderId="33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1" fontId="76" fillId="0" borderId="34" xfId="0" applyNumberFormat="1" applyFont="1" applyFill="1" applyBorder="1" applyAlignment="1">
      <alignment horizontal="right" vertical="center"/>
    </xf>
    <xf numFmtId="1" fontId="76" fillId="0" borderId="27" xfId="0" applyNumberFormat="1" applyFont="1" applyFill="1" applyBorder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164" fontId="70" fillId="0" borderId="10" xfId="0" applyNumberFormat="1" applyFont="1" applyBorder="1" applyAlignment="1">
      <alignment/>
    </xf>
    <xf numFmtId="0" fontId="75" fillId="0" borderId="23" xfId="0" applyFont="1" applyBorder="1" applyAlignment="1">
      <alignment/>
    </xf>
    <xf numFmtId="0" fontId="70" fillId="0" borderId="26" xfId="0" applyFont="1" applyBorder="1" applyAlignment="1">
      <alignment horizontal="center" vertical="center"/>
    </xf>
    <xf numFmtId="164" fontId="70" fillId="0" borderId="26" xfId="0" applyNumberFormat="1" applyFont="1" applyBorder="1" applyAlignment="1">
      <alignment/>
    </xf>
    <xf numFmtId="0" fontId="75" fillId="0" borderId="27" xfId="0" applyFont="1" applyBorder="1" applyAlignment="1">
      <alignment/>
    </xf>
    <xf numFmtId="0" fontId="73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1" fontId="73" fillId="0" borderId="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1" fillId="0" borderId="39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selection activeCell="G303" sqref="G303"/>
    </sheetView>
  </sheetViews>
  <sheetFormatPr defaultColWidth="9.140625" defaultRowHeight="15"/>
  <cols>
    <col min="1" max="1" width="6.7109375" style="0" customWidth="1"/>
    <col min="2" max="2" width="53.421875" style="0" customWidth="1"/>
    <col min="3" max="3" width="8.421875" style="0" customWidth="1"/>
    <col min="4" max="4" width="12.421875" style="0" customWidth="1"/>
    <col min="5" max="5" width="17.140625" style="0" customWidth="1"/>
    <col min="6" max="7" width="20.28125" style="0" customWidth="1"/>
  </cols>
  <sheetData>
    <row r="1" spans="5:6" ht="18.75">
      <c r="E1" s="1" t="s">
        <v>0</v>
      </c>
      <c r="F1" s="2"/>
    </row>
    <row r="2" spans="5:6" ht="18.75">
      <c r="E2" s="1" t="s">
        <v>1</v>
      </c>
      <c r="F2" s="2"/>
    </row>
    <row r="3" spans="5:6" ht="18.75">
      <c r="E3" s="1" t="s">
        <v>2</v>
      </c>
      <c r="F3" s="2"/>
    </row>
    <row r="4" ht="15.75">
      <c r="E4" s="3" t="s">
        <v>3</v>
      </c>
    </row>
    <row r="5" spans="1:7" ht="18.75">
      <c r="A5" s="205" t="s">
        <v>4</v>
      </c>
      <c r="B5" s="205"/>
      <c r="C5" s="205"/>
      <c r="D5" s="205"/>
      <c r="E5" s="205"/>
      <c r="F5" s="205"/>
      <c r="G5" s="205"/>
    </row>
    <row r="6" spans="1:7" ht="18.75">
      <c r="A6" s="206" t="s">
        <v>5</v>
      </c>
      <c r="B6" s="206"/>
      <c r="C6" s="206"/>
      <c r="D6" s="206"/>
      <c r="E6" s="206"/>
      <c r="F6" s="206"/>
      <c r="G6" s="206"/>
    </row>
    <row r="7" spans="1:7" ht="18.75">
      <c r="A7" s="206" t="s">
        <v>6</v>
      </c>
      <c r="B7" s="206"/>
      <c r="C7" s="206"/>
      <c r="D7" s="206"/>
      <c r="E7" s="206"/>
      <c r="F7" s="206"/>
      <c r="G7" s="206"/>
    </row>
    <row r="8" spans="1:6" ht="15.75">
      <c r="A8" s="207"/>
      <c r="B8" s="207"/>
      <c r="C8" s="207"/>
      <c r="D8" s="207"/>
      <c r="E8" s="207"/>
      <c r="F8" s="207"/>
    </row>
    <row r="9" spans="1:7" ht="10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</row>
    <row r="10" spans="1:7" ht="75">
      <c r="A10" s="4">
        <v>1</v>
      </c>
      <c r="B10" s="5" t="s">
        <v>14</v>
      </c>
      <c r="C10" s="6">
        <v>1</v>
      </c>
      <c r="D10" s="7" t="s">
        <v>15</v>
      </c>
      <c r="E10" s="6">
        <v>30200</v>
      </c>
      <c r="F10" s="8">
        <f aca="true" t="shared" si="0" ref="F10:F16">E10</f>
        <v>30200</v>
      </c>
      <c r="G10" s="9">
        <f>F10/10000</f>
        <v>3.02</v>
      </c>
    </row>
    <row r="11" spans="1:7" ht="75">
      <c r="A11" s="8">
        <v>2</v>
      </c>
      <c r="B11" s="5" t="s">
        <v>16</v>
      </c>
      <c r="C11" s="6">
        <v>2</v>
      </c>
      <c r="D11" s="7" t="s">
        <v>15</v>
      </c>
      <c r="E11" s="6">
        <v>33900</v>
      </c>
      <c r="F11" s="8">
        <f t="shared" si="0"/>
        <v>33900</v>
      </c>
      <c r="G11" s="9">
        <f>F11/10000</f>
        <v>3.39</v>
      </c>
    </row>
    <row r="12" spans="1:7" ht="75">
      <c r="A12" s="8">
        <v>3</v>
      </c>
      <c r="B12" s="5" t="s">
        <v>17</v>
      </c>
      <c r="C12" s="6">
        <v>3</v>
      </c>
      <c r="D12" s="7" t="s">
        <v>15</v>
      </c>
      <c r="E12" s="6">
        <v>36900</v>
      </c>
      <c r="F12" s="8">
        <f t="shared" si="0"/>
        <v>36900</v>
      </c>
      <c r="G12" s="9">
        <f aca="true" t="shared" si="1" ref="G12:G75">F12/10000</f>
        <v>3.69</v>
      </c>
    </row>
    <row r="13" spans="1:7" ht="75">
      <c r="A13" s="8">
        <v>4</v>
      </c>
      <c r="B13" s="5" t="s">
        <v>18</v>
      </c>
      <c r="C13" s="6">
        <v>5</v>
      </c>
      <c r="D13" s="7" t="s">
        <v>15</v>
      </c>
      <c r="E13" s="6">
        <v>50200</v>
      </c>
      <c r="F13" s="8">
        <f t="shared" si="0"/>
        <v>50200</v>
      </c>
      <c r="G13" s="9">
        <f t="shared" si="1"/>
        <v>5.02</v>
      </c>
    </row>
    <row r="14" spans="1:7" ht="105">
      <c r="A14" s="8">
        <v>5</v>
      </c>
      <c r="B14" s="5" t="s">
        <v>19</v>
      </c>
      <c r="C14" s="6">
        <v>6</v>
      </c>
      <c r="D14" s="7" t="s">
        <v>15</v>
      </c>
      <c r="E14" s="6">
        <v>73200</v>
      </c>
      <c r="F14" s="8">
        <f t="shared" si="0"/>
        <v>73200</v>
      </c>
      <c r="G14" s="9">
        <f t="shared" si="1"/>
        <v>7.32</v>
      </c>
    </row>
    <row r="15" spans="1:7" ht="90">
      <c r="A15" s="8">
        <v>6</v>
      </c>
      <c r="B15" s="5" t="s">
        <v>20</v>
      </c>
      <c r="C15" s="6">
        <v>7</v>
      </c>
      <c r="D15" s="7" t="s">
        <v>15</v>
      </c>
      <c r="E15" s="6">
        <v>108900</v>
      </c>
      <c r="F15" s="8">
        <f t="shared" si="0"/>
        <v>108900</v>
      </c>
      <c r="G15" s="9">
        <f t="shared" si="1"/>
        <v>10.89</v>
      </c>
    </row>
    <row r="16" spans="1:7" ht="90">
      <c r="A16" s="8">
        <v>7</v>
      </c>
      <c r="B16" s="5" t="s">
        <v>21</v>
      </c>
      <c r="C16" s="6">
        <v>8</v>
      </c>
      <c r="D16" s="7" t="s">
        <v>15</v>
      </c>
      <c r="E16" s="6">
        <v>75600</v>
      </c>
      <c r="F16" s="8">
        <f t="shared" si="0"/>
        <v>75600</v>
      </c>
      <c r="G16" s="9">
        <f t="shared" si="1"/>
        <v>7.56</v>
      </c>
    </row>
    <row r="17" spans="1:7" ht="45">
      <c r="A17" s="8">
        <v>8</v>
      </c>
      <c r="B17" s="5" t="s">
        <v>22</v>
      </c>
      <c r="C17" s="6">
        <v>9</v>
      </c>
      <c r="D17" s="7" t="s">
        <v>15</v>
      </c>
      <c r="E17" s="6">
        <v>32000</v>
      </c>
      <c r="F17" s="8">
        <v>32000</v>
      </c>
      <c r="G17" s="9">
        <f t="shared" si="1"/>
        <v>3.2</v>
      </c>
    </row>
    <row r="18" spans="1:7" ht="45">
      <c r="A18" s="8">
        <v>9</v>
      </c>
      <c r="B18" s="5" t="s">
        <v>23</v>
      </c>
      <c r="C18" s="6">
        <v>11</v>
      </c>
      <c r="D18" s="7" t="s">
        <v>15</v>
      </c>
      <c r="E18" s="6">
        <v>37500</v>
      </c>
      <c r="F18" s="8">
        <f>E18</f>
        <v>37500</v>
      </c>
      <c r="G18" s="9">
        <f t="shared" si="1"/>
        <v>3.75</v>
      </c>
    </row>
    <row r="19" spans="1:7" ht="45">
      <c r="A19" s="4">
        <v>10</v>
      </c>
      <c r="B19" s="5" t="s">
        <v>24</v>
      </c>
      <c r="C19" s="10">
        <v>12</v>
      </c>
      <c r="D19" s="11" t="s">
        <v>25</v>
      </c>
      <c r="E19" s="6">
        <v>49600</v>
      </c>
      <c r="F19" s="8">
        <f>E19</f>
        <v>49600</v>
      </c>
      <c r="G19" s="9">
        <f t="shared" si="1"/>
        <v>4.96</v>
      </c>
    </row>
    <row r="20" spans="1:7" ht="30">
      <c r="A20" s="4">
        <v>11</v>
      </c>
      <c r="B20" s="5" t="s">
        <v>26</v>
      </c>
      <c r="C20" s="10">
        <v>13</v>
      </c>
      <c r="D20" s="11" t="s">
        <v>25</v>
      </c>
      <c r="E20" s="6">
        <v>19400</v>
      </c>
      <c r="F20" s="8">
        <f aca="true" t="shared" si="2" ref="F20:F96">E20</f>
        <v>19400</v>
      </c>
      <c r="G20" s="9">
        <f t="shared" si="1"/>
        <v>1.94</v>
      </c>
    </row>
    <row r="21" spans="1:7" ht="60">
      <c r="A21" s="4">
        <v>12</v>
      </c>
      <c r="B21" s="5" t="s">
        <v>27</v>
      </c>
      <c r="C21" s="10">
        <v>14</v>
      </c>
      <c r="D21" s="11" t="s">
        <v>28</v>
      </c>
      <c r="E21" s="6">
        <v>30000</v>
      </c>
      <c r="F21" s="8">
        <v>30000</v>
      </c>
      <c r="G21" s="9">
        <f t="shared" si="1"/>
        <v>3</v>
      </c>
    </row>
    <row r="22" spans="1:7" ht="30">
      <c r="A22" s="4">
        <v>13</v>
      </c>
      <c r="B22" s="5" t="s">
        <v>29</v>
      </c>
      <c r="C22" s="10">
        <v>17</v>
      </c>
      <c r="D22" s="11" t="s">
        <v>28</v>
      </c>
      <c r="E22" s="6">
        <v>30000</v>
      </c>
      <c r="F22" s="8">
        <v>30000</v>
      </c>
      <c r="G22" s="9">
        <f t="shared" si="1"/>
        <v>3</v>
      </c>
    </row>
    <row r="23" spans="1:7" ht="30">
      <c r="A23" s="4">
        <v>14</v>
      </c>
      <c r="B23" s="5" t="s">
        <v>30</v>
      </c>
      <c r="C23" s="10">
        <v>18</v>
      </c>
      <c r="D23" s="11" t="s">
        <v>28</v>
      </c>
      <c r="E23" s="6">
        <v>35000</v>
      </c>
      <c r="F23" s="8">
        <v>35000</v>
      </c>
      <c r="G23" s="9">
        <f t="shared" si="1"/>
        <v>3.5</v>
      </c>
    </row>
    <row r="24" spans="1:7" ht="60">
      <c r="A24" s="4">
        <v>15</v>
      </c>
      <c r="B24" s="5" t="s">
        <v>31</v>
      </c>
      <c r="C24" s="10">
        <v>19</v>
      </c>
      <c r="D24" s="11" t="s">
        <v>32</v>
      </c>
      <c r="E24" s="6">
        <v>20300</v>
      </c>
      <c r="F24" s="8">
        <f>E24</f>
        <v>20300</v>
      </c>
      <c r="G24" s="9">
        <f t="shared" si="1"/>
        <v>2.03</v>
      </c>
    </row>
    <row r="25" spans="1:7" ht="75">
      <c r="A25" s="4">
        <v>16</v>
      </c>
      <c r="B25" s="5" t="s">
        <v>33</v>
      </c>
      <c r="C25" s="10">
        <v>20</v>
      </c>
      <c r="D25" s="11" t="s">
        <v>15</v>
      </c>
      <c r="E25" s="6">
        <v>82900</v>
      </c>
      <c r="F25" s="8">
        <f>E25</f>
        <v>82900</v>
      </c>
      <c r="G25" s="9">
        <f t="shared" si="1"/>
        <v>8.29</v>
      </c>
    </row>
    <row r="26" spans="1:7" ht="75">
      <c r="A26" s="4">
        <v>17</v>
      </c>
      <c r="B26" s="5" t="s">
        <v>34</v>
      </c>
      <c r="C26" s="10">
        <v>21</v>
      </c>
      <c r="D26" s="11" t="s">
        <v>15</v>
      </c>
      <c r="E26" s="6">
        <v>114300</v>
      </c>
      <c r="F26" s="8">
        <f>E26</f>
        <v>114300</v>
      </c>
      <c r="G26" s="9">
        <f t="shared" si="1"/>
        <v>11.43</v>
      </c>
    </row>
    <row r="27" spans="1:7" ht="90">
      <c r="A27" s="4">
        <v>18</v>
      </c>
      <c r="B27" s="5" t="s">
        <v>35</v>
      </c>
      <c r="C27" s="10">
        <v>22</v>
      </c>
      <c r="D27" s="11" t="s">
        <v>15</v>
      </c>
      <c r="E27" s="6">
        <v>157300</v>
      </c>
      <c r="F27" s="8">
        <f>E27</f>
        <v>157300</v>
      </c>
      <c r="G27" s="9">
        <f t="shared" si="1"/>
        <v>15.73</v>
      </c>
    </row>
    <row r="28" spans="1:7" ht="45">
      <c r="A28" s="4">
        <v>19</v>
      </c>
      <c r="B28" s="5" t="s">
        <v>36</v>
      </c>
      <c r="C28" s="10">
        <v>23</v>
      </c>
      <c r="D28" s="11" t="s">
        <v>37</v>
      </c>
      <c r="E28" s="6">
        <v>150000</v>
      </c>
      <c r="F28" s="8">
        <v>150000</v>
      </c>
      <c r="G28" s="9">
        <f t="shared" si="1"/>
        <v>15</v>
      </c>
    </row>
    <row r="29" spans="1:7" ht="45">
      <c r="A29" s="4">
        <v>20</v>
      </c>
      <c r="B29" s="5" t="s">
        <v>38</v>
      </c>
      <c r="C29" s="10">
        <v>24</v>
      </c>
      <c r="D29" s="11" t="s">
        <v>37</v>
      </c>
      <c r="E29" s="6">
        <v>121000</v>
      </c>
      <c r="F29" s="8">
        <f t="shared" si="2"/>
        <v>121000</v>
      </c>
      <c r="G29" s="9">
        <f t="shared" si="1"/>
        <v>12.1</v>
      </c>
    </row>
    <row r="30" spans="1:7" ht="45">
      <c r="A30" s="4">
        <v>21</v>
      </c>
      <c r="B30" s="5" t="s">
        <v>39</v>
      </c>
      <c r="C30" s="10">
        <v>25</v>
      </c>
      <c r="D30" s="11" t="s">
        <v>37</v>
      </c>
      <c r="E30" s="6">
        <v>85000</v>
      </c>
      <c r="F30" s="8">
        <v>85000</v>
      </c>
      <c r="G30" s="9">
        <f t="shared" si="1"/>
        <v>8.5</v>
      </c>
    </row>
    <row r="31" spans="1:7" ht="45">
      <c r="A31" s="4">
        <v>22</v>
      </c>
      <c r="B31" s="5" t="s">
        <v>40</v>
      </c>
      <c r="C31" s="10">
        <v>26</v>
      </c>
      <c r="D31" s="11" t="s">
        <v>37</v>
      </c>
      <c r="E31" s="6">
        <v>127000</v>
      </c>
      <c r="F31" s="8">
        <f t="shared" si="2"/>
        <v>127000</v>
      </c>
      <c r="G31" s="9">
        <f t="shared" si="1"/>
        <v>12.7</v>
      </c>
    </row>
    <row r="32" spans="1:7" ht="45">
      <c r="A32" s="4">
        <v>23</v>
      </c>
      <c r="B32" s="5" t="s">
        <v>41</v>
      </c>
      <c r="C32" s="10">
        <v>27</v>
      </c>
      <c r="D32" s="11" t="s">
        <v>37</v>
      </c>
      <c r="E32" s="6">
        <v>151200</v>
      </c>
      <c r="F32" s="8">
        <f t="shared" si="2"/>
        <v>151200</v>
      </c>
      <c r="G32" s="9">
        <f t="shared" si="1"/>
        <v>15.12</v>
      </c>
    </row>
    <row r="33" spans="1:7" ht="45">
      <c r="A33" s="4">
        <v>24</v>
      </c>
      <c r="B33" s="5" t="s">
        <v>42</v>
      </c>
      <c r="C33" s="10">
        <v>28</v>
      </c>
      <c r="D33" s="11" t="s">
        <v>37</v>
      </c>
      <c r="E33" s="6">
        <v>350000</v>
      </c>
      <c r="F33" s="8">
        <v>350000</v>
      </c>
      <c r="G33" s="9">
        <f t="shared" si="1"/>
        <v>35</v>
      </c>
    </row>
    <row r="34" spans="1:7" ht="30">
      <c r="A34" s="4">
        <v>25</v>
      </c>
      <c r="B34" s="5" t="s">
        <v>43</v>
      </c>
      <c r="C34" s="10">
        <v>29</v>
      </c>
      <c r="D34" s="11" t="s">
        <v>44</v>
      </c>
      <c r="E34" s="6">
        <v>36800</v>
      </c>
      <c r="F34" s="8">
        <f t="shared" si="2"/>
        <v>36800</v>
      </c>
      <c r="G34" s="9">
        <f t="shared" si="1"/>
        <v>3.68</v>
      </c>
    </row>
    <row r="35" spans="1:7" ht="30">
      <c r="A35" s="4">
        <v>26</v>
      </c>
      <c r="B35" s="5" t="s">
        <v>45</v>
      </c>
      <c r="C35" s="10">
        <v>30</v>
      </c>
      <c r="D35" s="11" t="s">
        <v>44</v>
      </c>
      <c r="E35" s="6">
        <v>42700</v>
      </c>
      <c r="F35" s="8">
        <f t="shared" si="2"/>
        <v>42700</v>
      </c>
      <c r="G35" s="9">
        <f t="shared" si="1"/>
        <v>4.27</v>
      </c>
    </row>
    <row r="36" spans="1:7" ht="60">
      <c r="A36" s="4">
        <v>27</v>
      </c>
      <c r="B36" s="5" t="s">
        <v>46</v>
      </c>
      <c r="C36" s="10">
        <v>31</v>
      </c>
      <c r="D36" s="11" t="s">
        <v>44</v>
      </c>
      <c r="E36" s="6">
        <v>65000</v>
      </c>
      <c r="F36" s="8">
        <v>65000</v>
      </c>
      <c r="G36" s="9">
        <f t="shared" si="1"/>
        <v>6.5</v>
      </c>
    </row>
    <row r="37" spans="1:7" ht="45">
      <c r="A37" s="4">
        <v>28</v>
      </c>
      <c r="B37" s="5" t="s">
        <v>47</v>
      </c>
      <c r="C37" s="10">
        <v>32</v>
      </c>
      <c r="D37" s="11" t="s">
        <v>44</v>
      </c>
      <c r="E37" s="6">
        <v>22900</v>
      </c>
      <c r="F37" s="8">
        <f t="shared" si="2"/>
        <v>22900</v>
      </c>
      <c r="G37" s="9">
        <f t="shared" si="1"/>
        <v>2.29</v>
      </c>
    </row>
    <row r="38" spans="1:7" ht="60">
      <c r="A38" s="4">
        <v>29</v>
      </c>
      <c r="B38" s="5" t="s">
        <v>48</v>
      </c>
      <c r="C38" s="10">
        <v>33</v>
      </c>
      <c r="D38" s="11" t="s">
        <v>37</v>
      </c>
      <c r="E38" s="6">
        <v>65900</v>
      </c>
      <c r="F38" s="8">
        <f t="shared" si="2"/>
        <v>65900</v>
      </c>
      <c r="G38" s="9">
        <f t="shared" si="1"/>
        <v>6.59</v>
      </c>
    </row>
    <row r="39" spans="1:7" ht="30">
      <c r="A39" s="4">
        <v>30</v>
      </c>
      <c r="B39" s="5" t="s">
        <v>49</v>
      </c>
      <c r="C39" s="10">
        <v>34</v>
      </c>
      <c r="D39" s="11" t="s">
        <v>44</v>
      </c>
      <c r="E39" s="6">
        <v>54400</v>
      </c>
      <c r="F39" s="8">
        <f t="shared" si="2"/>
        <v>54400</v>
      </c>
      <c r="G39" s="9">
        <f t="shared" si="1"/>
        <v>5.44</v>
      </c>
    </row>
    <row r="40" spans="1:7" ht="45">
      <c r="A40" s="4">
        <v>31</v>
      </c>
      <c r="B40" s="5" t="s">
        <v>50</v>
      </c>
      <c r="C40" s="10">
        <v>35</v>
      </c>
      <c r="D40" s="11" t="s">
        <v>44</v>
      </c>
      <c r="E40" s="6">
        <v>50000</v>
      </c>
      <c r="F40" s="8">
        <v>50000</v>
      </c>
      <c r="G40" s="9">
        <f t="shared" si="1"/>
        <v>5</v>
      </c>
    </row>
    <row r="41" spans="1:7" ht="45">
      <c r="A41" s="4">
        <v>32</v>
      </c>
      <c r="B41" s="5" t="s">
        <v>51</v>
      </c>
      <c r="C41" s="10">
        <v>36</v>
      </c>
      <c r="D41" s="11" t="s">
        <v>44</v>
      </c>
      <c r="E41" s="6">
        <v>30000</v>
      </c>
      <c r="F41" s="8">
        <v>30000</v>
      </c>
      <c r="G41" s="9">
        <f t="shared" si="1"/>
        <v>3</v>
      </c>
    </row>
    <row r="42" spans="1:7" ht="45">
      <c r="A42" s="4">
        <v>33</v>
      </c>
      <c r="B42" s="5" t="s">
        <v>52</v>
      </c>
      <c r="C42" s="10">
        <v>37</v>
      </c>
      <c r="D42" s="11" t="s">
        <v>44</v>
      </c>
      <c r="E42" s="6">
        <v>66500</v>
      </c>
      <c r="F42" s="8">
        <f t="shared" si="2"/>
        <v>66500</v>
      </c>
      <c r="G42" s="9">
        <f t="shared" si="1"/>
        <v>6.65</v>
      </c>
    </row>
    <row r="43" spans="1:7" ht="45">
      <c r="A43" s="4">
        <v>34</v>
      </c>
      <c r="B43" s="5" t="s">
        <v>53</v>
      </c>
      <c r="C43" s="10">
        <v>38</v>
      </c>
      <c r="D43" s="11" t="s">
        <v>44</v>
      </c>
      <c r="E43" s="6">
        <v>120000</v>
      </c>
      <c r="F43" s="8">
        <v>120000</v>
      </c>
      <c r="G43" s="9">
        <f t="shared" si="1"/>
        <v>12</v>
      </c>
    </row>
    <row r="44" spans="1:7" ht="30">
      <c r="A44" s="4">
        <v>35</v>
      </c>
      <c r="B44" s="5" t="s">
        <v>54</v>
      </c>
      <c r="C44" s="10">
        <v>39</v>
      </c>
      <c r="D44" s="11" t="s">
        <v>44</v>
      </c>
      <c r="E44" s="6">
        <v>85000</v>
      </c>
      <c r="F44" s="8">
        <v>85000</v>
      </c>
      <c r="G44" s="9">
        <f t="shared" si="1"/>
        <v>8.5</v>
      </c>
    </row>
    <row r="45" spans="1:7" ht="30">
      <c r="A45" s="4">
        <v>36</v>
      </c>
      <c r="B45" s="5" t="s">
        <v>55</v>
      </c>
      <c r="C45" s="10">
        <v>40</v>
      </c>
      <c r="D45" s="11" t="s">
        <v>44</v>
      </c>
      <c r="E45" s="6">
        <v>20000</v>
      </c>
      <c r="F45" s="8">
        <f t="shared" si="2"/>
        <v>20000</v>
      </c>
      <c r="G45" s="9">
        <f t="shared" si="1"/>
        <v>2</v>
      </c>
    </row>
    <row r="46" spans="1:7" ht="60">
      <c r="A46" s="4">
        <v>37</v>
      </c>
      <c r="B46" s="5" t="s">
        <v>56</v>
      </c>
      <c r="C46" s="10">
        <v>41</v>
      </c>
      <c r="D46" s="11" t="s">
        <v>37</v>
      </c>
      <c r="E46" s="6">
        <v>50000</v>
      </c>
      <c r="F46" s="8">
        <v>50000</v>
      </c>
      <c r="G46" s="9">
        <f t="shared" si="1"/>
        <v>5</v>
      </c>
    </row>
    <row r="47" spans="1:7" ht="75">
      <c r="A47" s="4">
        <v>38</v>
      </c>
      <c r="B47" s="5" t="s">
        <v>57</v>
      </c>
      <c r="C47" s="10">
        <v>42</v>
      </c>
      <c r="D47" s="11" t="s">
        <v>37</v>
      </c>
      <c r="E47" s="6">
        <v>51400</v>
      </c>
      <c r="F47" s="8">
        <f t="shared" si="2"/>
        <v>51400</v>
      </c>
      <c r="G47" s="9">
        <f t="shared" si="1"/>
        <v>5.14</v>
      </c>
    </row>
    <row r="48" spans="1:7" ht="30">
      <c r="A48" s="4">
        <v>39</v>
      </c>
      <c r="B48" s="5" t="s">
        <v>58</v>
      </c>
      <c r="C48" s="10">
        <v>43</v>
      </c>
      <c r="D48" s="11" t="s">
        <v>37</v>
      </c>
      <c r="E48" s="6">
        <v>15000</v>
      </c>
      <c r="F48" s="8">
        <v>15000</v>
      </c>
      <c r="G48" s="9">
        <f t="shared" si="1"/>
        <v>1.5</v>
      </c>
    </row>
    <row r="49" spans="1:7" ht="30">
      <c r="A49" s="4">
        <v>40</v>
      </c>
      <c r="B49" s="5" t="s">
        <v>59</v>
      </c>
      <c r="C49" s="10">
        <v>44</v>
      </c>
      <c r="D49" s="11" t="s">
        <v>37</v>
      </c>
      <c r="E49" s="6">
        <v>40000</v>
      </c>
      <c r="F49" s="8">
        <v>40000</v>
      </c>
      <c r="G49" s="9">
        <f t="shared" si="1"/>
        <v>4</v>
      </c>
    </row>
    <row r="50" spans="1:7" ht="30">
      <c r="A50" s="4">
        <v>41</v>
      </c>
      <c r="B50" s="5" t="s">
        <v>60</v>
      </c>
      <c r="C50" s="10">
        <v>45</v>
      </c>
      <c r="D50" s="11" t="s">
        <v>37</v>
      </c>
      <c r="E50" s="6">
        <v>25000</v>
      </c>
      <c r="F50" s="8">
        <v>25000</v>
      </c>
      <c r="G50" s="9">
        <f t="shared" si="1"/>
        <v>2.5</v>
      </c>
    </row>
    <row r="51" spans="1:7" ht="30">
      <c r="A51" s="4">
        <v>42</v>
      </c>
      <c r="B51" s="5" t="s">
        <v>61</v>
      </c>
      <c r="C51" s="10">
        <v>46</v>
      </c>
      <c r="D51" s="11" t="s">
        <v>37</v>
      </c>
      <c r="E51" s="6">
        <v>32100</v>
      </c>
      <c r="F51" s="8">
        <f t="shared" si="2"/>
        <v>32100</v>
      </c>
      <c r="G51" s="9">
        <f t="shared" si="1"/>
        <v>3.21</v>
      </c>
    </row>
    <row r="52" spans="1:7" ht="30">
      <c r="A52" s="4">
        <v>43</v>
      </c>
      <c r="B52" s="5" t="s">
        <v>62</v>
      </c>
      <c r="C52" s="10">
        <v>47</v>
      </c>
      <c r="D52" s="11" t="s">
        <v>37</v>
      </c>
      <c r="E52" s="6">
        <v>44200</v>
      </c>
      <c r="F52" s="8">
        <f t="shared" si="2"/>
        <v>44200</v>
      </c>
      <c r="G52" s="9">
        <f t="shared" si="1"/>
        <v>4.42</v>
      </c>
    </row>
    <row r="53" spans="1:7" ht="60">
      <c r="A53" s="4">
        <v>44</v>
      </c>
      <c r="B53" s="5" t="s">
        <v>63</v>
      </c>
      <c r="C53" s="10">
        <v>48</v>
      </c>
      <c r="D53" s="11" t="s">
        <v>15</v>
      </c>
      <c r="E53" s="6">
        <v>14400</v>
      </c>
      <c r="F53" s="8">
        <f t="shared" si="2"/>
        <v>14400</v>
      </c>
      <c r="G53" s="9">
        <f t="shared" si="1"/>
        <v>1.44</v>
      </c>
    </row>
    <row r="54" spans="1:7" ht="75">
      <c r="A54" s="4">
        <v>45</v>
      </c>
      <c r="B54" s="5" t="s">
        <v>64</v>
      </c>
      <c r="C54" s="10">
        <v>49</v>
      </c>
      <c r="D54" s="11" t="s">
        <v>25</v>
      </c>
      <c r="E54" s="6">
        <v>53200</v>
      </c>
      <c r="F54" s="8">
        <f t="shared" si="2"/>
        <v>53200</v>
      </c>
      <c r="G54" s="9">
        <f t="shared" si="1"/>
        <v>5.32</v>
      </c>
    </row>
    <row r="55" spans="1:7" ht="105">
      <c r="A55" s="4">
        <v>46</v>
      </c>
      <c r="B55" s="5" t="s">
        <v>65</v>
      </c>
      <c r="C55" s="10">
        <v>50</v>
      </c>
      <c r="D55" s="11" t="s">
        <v>44</v>
      </c>
      <c r="E55" s="6">
        <v>22400</v>
      </c>
      <c r="F55" s="8">
        <f t="shared" si="2"/>
        <v>22400</v>
      </c>
      <c r="G55" s="9">
        <f t="shared" si="1"/>
        <v>2.24</v>
      </c>
    </row>
    <row r="56" spans="1:7" ht="45">
      <c r="A56" s="4">
        <v>47</v>
      </c>
      <c r="B56" s="5" t="s">
        <v>66</v>
      </c>
      <c r="C56" s="10">
        <v>51</v>
      </c>
      <c r="D56" s="11" t="s">
        <v>44</v>
      </c>
      <c r="E56" s="6">
        <v>25000</v>
      </c>
      <c r="F56" s="8">
        <v>25000</v>
      </c>
      <c r="G56" s="9">
        <f t="shared" si="1"/>
        <v>2.5</v>
      </c>
    </row>
    <row r="57" spans="1:7" ht="90">
      <c r="A57" s="4">
        <v>48</v>
      </c>
      <c r="B57" s="5" t="s">
        <v>67</v>
      </c>
      <c r="C57" s="10">
        <v>52</v>
      </c>
      <c r="D57" s="11" t="s">
        <v>37</v>
      </c>
      <c r="E57" s="6">
        <v>220000</v>
      </c>
      <c r="F57" s="8">
        <v>220000</v>
      </c>
      <c r="G57" s="9">
        <f t="shared" si="1"/>
        <v>22</v>
      </c>
    </row>
    <row r="58" spans="1:7" ht="60">
      <c r="A58" s="4">
        <v>49</v>
      </c>
      <c r="B58" s="5" t="s">
        <v>68</v>
      </c>
      <c r="C58" s="10">
        <v>53</v>
      </c>
      <c r="D58" s="11" t="s">
        <v>37</v>
      </c>
      <c r="E58" s="6">
        <v>40000</v>
      </c>
      <c r="F58" s="8">
        <v>40000</v>
      </c>
      <c r="G58" s="9">
        <f t="shared" si="1"/>
        <v>4</v>
      </c>
    </row>
    <row r="59" spans="1:7" ht="60">
      <c r="A59" s="4">
        <v>50</v>
      </c>
      <c r="B59" s="5" t="s">
        <v>69</v>
      </c>
      <c r="C59" s="10">
        <v>54</v>
      </c>
      <c r="D59" s="11" t="s">
        <v>44</v>
      </c>
      <c r="E59" s="6">
        <v>55000</v>
      </c>
      <c r="F59" s="8">
        <v>55000</v>
      </c>
      <c r="G59" s="9">
        <f t="shared" si="1"/>
        <v>5.5</v>
      </c>
    </row>
    <row r="60" spans="1:7" ht="45">
      <c r="A60" s="4">
        <v>51</v>
      </c>
      <c r="B60" s="5" t="s">
        <v>70</v>
      </c>
      <c r="C60" s="10">
        <v>55</v>
      </c>
      <c r="D60" s="11" t="s">
        <v>44</v>
      </c>
      <c r="E60" s="6">
        <v>20000</v>
      </c>
      <c r="F60" s="8">
        <f t="shared" si="2"/>
        <v>20000</v>
      </c>
      <c r="G60" s="9">
        <f t="shared" si="1"/>
        <v>2</v>
      </c>
    </row>
    <row r="61" spans="1:7" ht="30">
      <c r="A61" s="4">
        <v>52</v>
      </c>
      <c r="B61" s="5" t="s">
        <v>71</v>
      </c>
      <c r="C61" s="10">
        <v>56</v>
      </c>
      <c r="D61" s="11" t="s">
        <v>44</v>
      </c>
      <c r="E61" s="6">
        <v>21800</v>
      </c>
      <c r="F61" s="8">
        <f t="shared" si="2"/>
        <v>21800</v>
      </c>
      <c r="G61" s="9">
        <f t="shared" si="1"/>
        <v>2.18</v>
      </c>
    </row>
    <row r="62" spans="1:7" ht="30">
      <c r="A62" s="4">
        <v>53</v>
      </c>
      <c r="B62" s="5" t="s">
        <v>72</v>
      </c>
      <c r="C62" s="10">
        <v>57</v>
      </c>
      <c r="D62" s="11" t="s">
        <v>37</v>
      </c>
      <c r="E62" s="6">
        <v>550400</v>
      </c>
      <c r="F62" s="8">
        <f t="shared" si="2"/>
        <v>550400</v>
      </c>
      <c r="G62" s="9">
        <f t="shared" si="1"/>
        <v>55.04</v>
      </c>
    </row>
    <row r="63" spans="1:7" ht="45">
      <c r="A63" s="4">
        <v>54</v>
      </c>
      <c r="B63" s="5" t="s">
        <v>73</v>
      </c>
      <c r="C63" s="10">
        <v>58</v>
      </c>
      <c r="D63" s="11" t="s">
        <v>37</v>
      </c>
      <c r="E63" s="6">
        <v>483900</v>
      </c>
      <c r="F63" s="8">
        <f t="shared" si="2"/>
        <v>483900</v>
      </c>
      <c r="G63" s="9">
        <f t="shared" si="1"/>
        <v>48.39</v>
      </c>
    </row>
    <row r="64" spans="1:7" ht="105">
      <c r="A64" s="4">
        <v>55</v>
      </c>
      <c r="B64" s="5" t="s">
        <v>74</v>
      </c>
      <c r="C64" s="10">
        <v>59</v>
      </c>
      <c r="D64" s="11" t="s">
        <v>37</v>
      </c>
      <c r="E64" s="6">
        <v>217700</v>
      </c>
      <c r="F64" s="8">
        <f t="shared" si="2"/>
        <v>217700</v>
      </c>
      <c r="G64" s="9">
        <f t="shared" si="1"/>
        <v>21.77</v>
      </c>
    </row>
    <row r="65" spans="1:7" ht="60">
      <c r="A65" s="4">
        <v>56</v>
      </c>
      <c r="B65" s="5" t="s">
        <v>75</v>
      </c>
      <c r="C65" s="10">
        <v>60</v>
      </c>
      <c r="D65" s="11" t="s">
        <v>37</v>
      </c>
      <c r="E65" s="6">
        <v>100000</v>
      </c>
      <c r="F65" s="8">
        <v>100000</v>
      </c>
      <c r="G65" s="9">
        <f t="shared" si="1"/>
        <v>10</v>
      </c>
    </row>
    <row r="66" spans="1:7" ht="60">
      <c r="A66" s="4">
        <v>57</v>
      </c>
      <c r="B66" s="5" t="s">
        <v>76</v>
      </c>
      <c r="C66" s="10">
        <v>61</v>
      </c>
      <c r="D66" s="11" t="s">
        <v>37</v>
      </c>
      <c r="E66" s="6">
        <v>90000</v>
      </c>
      <c r="F66" s="8">
        <v>90000</v>
      </c>
      <c r="G66" s="9">
        <f t="shared" si="1"/>
        <v>9</v>
      </c>
    </row>
    <row r="67" spans="1:7" ht="75">
      <c r="A67" s="4">
        <v>58</v>
      </c>
      <c r="B67" s="5" t="s">
        <v>77</v>
      </c>
      <c r="C67" s="10">
        <v>62</v>
      </c>
      <c r="D67" s="11" t="s">
        <v>44</v>
      </c>
      <c r="E67" s="6">
        <v>96800</v>
      </c>
      <c r="F67" s="8">
        <f t="shared" si="2"/>
        <v>96800</v>
      </c>
      <c r="G67" s="9">
        <f t="shared" si="1"/>
        <v>9.68</v>
      </c>
    </row>
    <row r="68" spans="1:7" ht="30">
      <c r="A68" s="4">
        <v>59</v>
      </c>
      <c r="B68" s="5" t="s">
        <v>78</v>
      </c>
      <c r="C68" s="10">
        <v>63</v>
      </c>
      <c r="D68" s="11" t="s">
        <v>79</v>
      </c>
      <c r="E68" s="6">
        <v>31500</v>
      </c>
      <c r="F68" s="8">
        <f t="shared" si="2"/>
        <v>31500</v>
      </c>
      <c r="G68" s="9">
        <f t="shared" si="1"/>
        <v>3.15</v>
      </c>
    </row>
    <row r="69" spans="1:7" ht="45">
      <c r="A69" s="4">
        <v>60</v>
      </c>
      <c r="B69" s="5" t="s">
        <v>80</v>
      </c>
      <c r="C69" s="10">
        <v>64</v>
      </c>
      <c r="D69" s="11" t="s">
        <v>44</v>
      </c>
      <c r="E69" s="6">
        <v>20000</v>
      </c>
      <c r="F69" s="8">
        <f t="shared" si="2"/>
        <v>20000</v>
      </c>
      <c r="G69" s="9">
        <f t="shared" si="1"/>
        <v>2</v>
      </c>
    </row>
    <row r="70" spans="1:7" ht="45">
      <c r="A70" s="4">
        <v>61</v>
      </c>
      <c r="B70" s="5" t="s">
        <v>81</v>
      </c>
      <c r="C70" s="10">
        <v>65</v>
      </c>
      <c r="D70" s="11" t="s">
        <v>37</v>
      </c>
      <c r="E70" s="6">
        <v>33600</v>
      </c>
      <c r="F70" s="8">
        <f t="shared" si="2"/>
        <v>33600</v>
      </c>
      <c r="G70" s="9">
        <f t="shared" si="1"/>
        <v>3.36</v>
      </c>
    </row>
    <row r="71" spans="1:7" ht="45">
      <c r="A71" s="4">
        <v>62</v>
      </c>
      <c r="B71" s="5" t="s">
        <v>82</v>
      </c>
      <c r="C71" s="10">
        <v>66</v>
      </c>
      <c r="D71" s="11" t="s">
        <v>44</v>
      </c>
      <c r="E71" s="6">
        <v>15100</v>
      </c>
      <c r="F71" s="8">
        <f t="shared" si="2"/>
        <v>15100</v>
      </c>
      <c r="G71" s="9">
        <f t="shared" si="1"/>
        <v>1.51</v>
      </c>
    </row>
    <row r="72" spans="1:7" ht="30">
      <c r="A72" s="4">
        <v>63</v>
      </c>
      <c r="B72" s="5" t="s">
        <v>83</v>
      </c>
      <c r="C72" s="10">
        <v>67</v>
      </c>
      <c r="D72" s="11" t="s">
        <v>44</v>
      </c>
      <c r="E72" s="6">
        <v>40000</v>
      </c>
      <c r="F72" s="8">
        <v>40000</v>
      </c>
      <c r="G72" s="9">
        <f t="shared" si="1"/>
        <v>4</v>
      </c>
    </row>
    <row r="73" spans="1:7" ht="60">
      <c r="A73" s="4">
        <v>64</v>
      </c>
      <c r="B73" s="5" t="s">
        <v>84</v>
      </c>
      <c r="C73" s="10">
        <v>68</v>
      </c>
      <c r="D73" s="11" t="s">
        <v>85</v>
      </c>
      <c r="E73" s="6">
        <v>69600</v>
      </c>
      <c r="F73" s="8">
        <f t="shared" si="2"/>
        <v>69600</v>
      </c>
      <c r="G73" s="9">
        <f t="shared" si="1"/>
        <v>6.96</v>
      </c>
    </row>
    <row r="74" spans="1:7" ht="45">
      <c r="A74" s="4">
        <v>65</v>
      </c>
      <c r="B74" s="5" t="s">
        <v>86</v>
      </c>
      <c r="C74" s="10">
        <v>69</v>
      </c>
      <c r="D74" s="11" t="s">
        <v>85</v>
      </c>
      <c r="E74" s="6">
        <v>35000</v>
      </c>
      <c r="F74" s="8">
        <f t="shared" si="2"/>
        <v>35000</v>
      </c>
      <c r="G74" s="9">
        <f t="shared" si="1"/>
        <v>3.5</v>
      </c>
    </row>
    <row r="75" spans="1:7" ht="30">
      <c r="A75" s="4">
        <v>66</v>
      </c>
      <c r="B75" s="5" t="s">
        <v>87</v>
      </c>
      <c r="C75" s="10">
        <v>70</v>
      </c>
      <c r="D75" s="11" t="s">
        <v>44</v>
      </c>
      <c r="E75" s="6">
        <v>25000</v>
      </c>
      <c r="F75" s="8">
        <f t="shared" si="2"/>
        <v>25000</v>
      </c>
      <c r="G75" s="9">
        <f t="shared" si="1"/>
        <v>2.5</v>
      </c>
    </row>
    <row r="76" spans="1:7" ht="60">
      <c r="A76" s="4">
        <v>67</v>
      </c>
      <c r="B76" s="5" t="s">
        <v>88</v>
      </c>
      <c r="C76" s="10">
        <v>71</v>
      </c>
      <c r="D76" s="11" t="s">
        <v>44</v>
      </c>
      <c r="E76" s="6">
        <v>58700</v>
      </c>
      <c r="F76" s="8">
        <f t="shared" si="2"/>
        <v>58700</v>
      </c>
      <c r="G76" s="9">
        <f aca="true" t="shared" si="3" ref="G76:G101">F76/10000</f>
        <v>5.87</v>
      </c>
    </row>
    <row r="77" spans="1:7" ht="60">
      <c r="A77" s="4">
        <v>68</v>
      </c>
      <c r="B77" s="5" t="s">
        <v>89</v>
      </c>
      <c r="C77" s="10">
        <v>72</v>
      </c>
      <c r="D77" s="11" t="s">
        <v>37</v>
      </c>
      <c r="E77" s="6">
        <v>75600</v>
      </c>
      <c r="F77" s="8">
        <f t="shared" si="2"/>
        <v>75600</v>
      </c>
      <c r="G77" s="9">
        <f t="shared" si="3"/>
        <v>7.56</v>
      </c>
    </row>
    <row r="78" spans="1:7" ht="30">
      <c r="A78" s="4">
        <v>69</v>
      </c>
      <c r="B78" s="5" t="s">
        <v>90</v>
      </c>
      <c r="C78" s="10">
        <v>73</v>
      </c>
      <c r="D78" s="11" t="s">
        <v>44</v>
      </c>
      <c r="E78" s="6">
        <v>15100</v>
      </c>
      <c r="F78" s="8">
        <f t="shared" si="2"/>
        <v>15100</v>
      </c>
      <c r="G78" s="9">
        <f t="shared" si="3"/>
        <v>1.51</v>
      </c>
    </row>
    <row r="79" spans="1:7" ht="30">
      <c r="A79" s="4">
        <v>70</v>
      </c>
      <c r="B79" s="5" t="s">
        <v>91</v>
      </c>
      <c r="C79" s="10">
        <v>74</v>
      </c>
      <c r="D79" s="11" t="s">
        <v>37</v>
      </c>
      <c r="E79" s="6">
        <v>163300</v>
      </c>
      <c r="F79" s="8">
        <f t="shared" si="2"/>
        <v>163300</v>
      </c>
      <c r="G79" s="9">
        <f t="shared" si="3"/>
        <v>16.33</v>
      </c>
    </row>
    <row r="80" spans="1:7" ht="45">
      <c r="A80" s="4">
        <v>71</v>
      </c>
      <c r="B80" s="5" t="s">
        <v>92</v>
      </c>
      <c r="C80" s="10">
        <v>75</v>
      </c>
      <c r="D80" s="11" t="s">
        <v>93</v>
      </c>
      <c r="E80" s="6">
        <v>15100</v>
      </c>
      <c r="F80" s="8">
        <f t="shared" si="2"/>
        <v>15100</v>
      </c>
      <c r="G80" s="9">
        <f t="shared" si="3"/>
        <v>1.51</v>
      </c>
    </row>
    <row r="81" spans="1:7" ht="45">
      <c r="A81" s="4">
        <v>72</v>
      </c>
      <c r="B81" s="5" t="s">
        <v>94</v>
      </c>
      <c r="C81" s="10">
        <v>76</v>
      </c>
      <c r="D81" s="11" t="s">
        <v>95</v>
      </c>
      <c r="E81" s="6">
        <v>30200</v>
      </c>
      <c r="F81" s="8">
        <f t="shared" si="2"/>
        <v>30200</v>
      </c>
      <c r="G81" s="9">
        <f t="shared" si="3"/>
        <v>3.02</v>
      </c>
    </row>
    <row r="82" spans="1:7" ht="45">
      <c r="A82" s="4">
        <v>73</v>
      </c>
      <c r="B82" s="5" t="s">
        <v>96</v>
      </c>
      <c r="C82" s="10">
        <v>77</v>
      </c>
      <c r="D82" s="11" t="s">
        <v>95</v>
      </c>
      <c r="E82" s="6">
        <v>36300</v>
      </c>
      <c r="F82" s="8">
        <f t="shared" si="2"/>
        <v>36300</v>
      </c>
      <c r="G82" s="9">
        <f t="shared" si="3"/>
        <v>3.63</v>
      </c>
    </row>
    <row r="83" spans="1:7" ht="45">
      <c r="A83" s="4">
        <v>74</v>
      </c>
      <c r="B83" s="5" t="s">
        <v>97</v>
      </c>
      <c r="C83" s="10">
        <v>78</v>
      </c>
      <c r="D83" s="11" t="s">
        <v>95</v>
      </c>
      <c r="E83" s="6">
        <v>42300</v>
      </c>
      <c r="F83" s="8">
        <f t="shared" si="2"/>
        <v>42300</v>
      </c>
      <c r="G83" s="9">
        <f t="shared" si="3"/>
        <v>4.23</v>
      </c>
    </row>
    <row r="84" spans="1:7" ht="60">
      <c r="A84" s="4">
        <v>75</v>
      </c>
      <c r="B84" s="5" t="s">
        <v>98</v>
      </c>
      <c r="C84" s="10">
        <v>79</v>
      </c>
      <c r="D84" s="11" t="s">
        <v>95</v>
      </c>
      <c r="E84" s="6">
        <v>40000</v>
      </c>
      <c r="F84" s="8">
        <f t="shared" si="2"/>
        <v>40000</v>
      </c>
      <c r="G84" s="9">
        <f t="shared" si="3"/>
        <v>4</v>
      </c>
    </row>
    <row r="85" spans="1:7" ht="75">
      <c r="A85" s="4">
        <v>76</v>
      </c>
      <c r="B85" s="5" t="s">
        <v>99</v>
      </c>
      <c r="C85" s="10">
        <v>80</v>
      </c>
      <c r="D85" s="11" t="s">
        <v>95</v>
      </c>
      <c r="E85" s="6">
        <v>50000</v>
      </c>
      <c r="F85" s="8">
        <f t="shared" si="2"/>
        <v>50000</v>
      </c>
      <c r="G85" s="9">
        <f t="shared" si="3"/>
        <v>5</v>
      </c>
    </row>
    <row r="86" spans="1:7" ht="75">
      <c r="A86" s="4">
        <v>77</v>
      </c>
      <c r="B86" s="5" t="s">
        <v>100</v>
      </c>
      <c r="C86" s="10">
        <v>81</v>
      </c>
      <c r="D86" s="11" t="s">
        <v>95</v>
      </c>
      <c r="E86" s="6">
        <v>48400</v>
      </c>
      <c r="F86" s="8">
        <f t="shared" si="2"/>
        <v>48400</v>
      </c>
      <c r="G86" s="9">
        <f t="shared" si="3"/>
        <v>4.84</v>
      </c>
    </row>
    <row r="87" spans="1:7" ht="45">
      <c r="A87" s="4">
        <v>78</v>
      </c>
      <c r="B87" s="5" t="s">
        <v>101</v>
      </c>
      <c r="C87" s="10">
        <v>84</v>
      </c>
      <c r="D87" s="11" t="s">
        <v>102</v>
      </c>
      <c r="E87" s="6">
        <v>52000</v>
      </c>
      <c r="F87" s="8">
        <f t="shared" si="2"/>
        <v>52000</v>
      </c>
      <c r="G87" s="9">
        <f t="shared" si="3"/>
        <v>5.2</v>
      </c>
    </row>
    <row r="88" spans="1:7" ht="45">
      <c r="A88" s="4">
        <v>79</v>
      </c>
      <c r="B88" s="5" t="s">
        <v>103</v>
      </c>
      <c r="C88" s="10">
        <v>85</v>
      </c>
      <c r="D88" s="11" t="s">
        <v>37</v>
      </c>
      <c r="E88" s="6">
        <v>83500</v>
      </c>
      <c r="F88" s="8">
        <f t="shared" si="2"/>
        <v>83500</v>
      </c>
      <c r="G88" s="9">
        <f t="shared" si="3"/>
        <v>8.35</v>
      </c>
    </row>
    <row r="89" spans="1:7" ht="75">
      <c r="A89" s="4">
        <v>80</v>
      </c>
      <c r="B89" s="5" t="s">
        <v>104</v>
      </c>
      <c r="C89" s="10">
        <v>86</v>
      </c>
      <c r="D89" s="11" t="s">
        <v>105</v>
      </c>
      <c r="E89" s="6">
        <v>60500</v>
      </c>
      <c r="F89" s="8">
        <f t="shared" si="2"/>
        <v>60500</v>
      </c>
      <c r="G89" s="9">
        <f t="shared" si="3"/>
        <v>6.05</v>
      </c>
    </row>
    <row r="90" spans="1:7" ht="45">
      <c r="A90" s="4">
        <v>81</v>
      </c>
      <c r="B90" s="5" t="s">
        <v>106</v>
      </c>
      <c r="C90" s="10">
        <v>87</v>
      </c>
      <c r="D90" s="11" t="s">
        <v>37</v>
      </c>
      <c r="E90" s="6">
        <v>168100</v>
      </c>
      <c r="F90" s="8">
        <f t="shared" si="2"/>
        <v>168100</v>
      </c>
      <c r="G90" s="9">
        <f t="shared" si="3"/>
        <v>16.81</v>
      </c>
    </row>
    <row r="91" spans="1:7" ht="30">
      <c r="A91" s="4">
        <v>82</v>
      </c>
      <c r="B91" s="5" t="s">
        <v>107</v>
      </c>
      <c r="C91" s="10">
        <v>88</v>
      </c>
      <c r="D91" s="11" t="s">
        <v>37</v>
      </c>
      <c r="E91" s="6">
        <v>32000</v>
      </c>
      <c r="F91" s="8">
        <f t="shared" si="2"/>
        <v>32000</v>
      </c>
      <c r="G91" s="9">
        <f t="shared" si="3"/>
        <v>3.2</v>
      </c>
    </row>
    <row r="92" spans="1:7" ht="30">
      <c r="A92" s="4">
        <v>83</v>
      </c>
      <c r="B92" s="5" t="s">
        <v>108</v>
      </c>
      <c r="C92" s="10">
        <v>89</v>
      </c>
      <c r="D92" s="11" t="s">
        <v>37</v>
      </c>
      <c r="E92" s="6">
        <v>18100</v>
      </c>
      <c r="F92" s="8">
        <f t="shared" si="2"/>
        <v>18100</v>
      </c>
      <c r="G92" s="9">
        <f t="shared" si="3"/>
        <v>1.81</v>
      </c>
    </row>
    <row r="93" spans="1:7" ht="90">
      <c r="A93" s="4">
        <v>84</v>
      </c>
      <c r="B93" s="5" t="s">
        <v>109</v>
      </c>
      <c r="C93" s="10">
        <v>90</v>
      </c>
      <c r="D93" s="11" t="s">
        <v>37</v>
      </c>
      <c r="E93" s="6">
        <v>200000</v>
      </c>
      <c r="F93" s="8">
        <f t="shared" si="2"/>
        <v>200000</v>
      </c>
      <c r="G93" s="9">
        <f t="shared" si="3"/>
        <v>20</v>
      </c>
    </row>
    <row r="94" spans="1:7" ht="75">
      <c r="A94" s="4">
        <v>85</v>
      </c>
      <c r="B94" s="5" t="s">
        <v>110</v>
      </c>
      <c r="C94" s="10">
        <v>91</v>
      </c>
      <c r="D94" s="11" t="s">
        <v>37</v>
      </c>
      <c r="E94" s="6">
        <v>100000</v>
      </c>
      <c r="F94" s="8">
        <f t="shared" si="2"/>
        <v>100000</v>
      </c>
      <c r="G94" s="9">
        <f t="shared" si="3"/>
        <v>10</v>
      </c>
    </row>
    <row r="95" spans="1:7" ht="60">
      <c r="A95" s="4">
        <v>86</v>
      </c>
      <c r="B95" s="5" t="s">
        <v>111</v>
      </c>
      <c r="C95" s="10">
        <v>92</v>
      </c>
      <c r="D95" s="11" t="s">
        <v>37</v>
      </c>
      <c r="E95" s="6">
        <v>130000</v>
      </c>
      <c r="F95" s="8">
        <f t="shared" si="2"/>
        <v>130000</v>
      </c>
      <c r="G95" s="9">
        <f t="shared" si="3"/>
        <v>13</v>
      </c>
    </row>
    <row r="96" spans="1:7" ht="45">
      <c r="A96" s="4">
        <v>87</v>
      </c>
      <c r="B96" s="5" t="s">
        <v>112</v>
      </c>
      <c r="C96" s="10">
        <v>93</v>
      </c>
      <c r="D96" s="11" t="s">
        <v>37</v>
      </c>
      <c r="E96" s="6">
        <v>333200</v>
      </c>
      <c r="F96" s="8">
        <f t="shared" si="2"/>
        <v>333200</v>
      </c>
      <c r="G96" s="9">
        <f t="shared" si="3"/>
        <v>33.32</v>
      </c>
    </row>
    <row r="97" spans="1:7" ht="45">
      <c r="A97" s="4">
        <v>88</v>
      </c>
      <c r="B97" s="5" t="s">
        <v>113</v>
      </c>
      <c r="C97" s="10">
        <v>94</v>
      </c>
      <c r="D97" s="11" t="s">
        <v>37</v>
      </c>
      <c r="E97" s="6">
        <v>100000</v>
      </c>
      <c r="F97" s="8">
        <f>E97</f>
        <v>100000</v>
      </c>
      <c r="G97" s="9">
        <f t="shared" si="3"/>
        <v>10</v>
      </c>
    </row>
    <row r="98" spans="1:7" ht="45">
      <c r="A98" s="4">
        <v>89</v>
      </c>
      <c r="B98" s="5" t="s">
        <v>114</v>
      </c>
      <c r="C98" s="10">
        <v>95</v>
      </c>
      <c r="D98" s="11" t="s">
        <v>37</v>
      </c>
      <c r="E98" s="6">
        <v>80000</v>
      </c>
      <c r="F98" s="8">
        <f>E98</f>
        <v>80000</v>
      </c>
      <c r="G98" s="9">
        <f t="shared" si="3"/>
        <v>8</v>
      </c>
    </row>
    <row r="99" spans="1:7" ht="90">
      <c r="A99" s="4">
        <v>90</v>
      </c>
      <c r="B99" s="5" t="s">
        <v>115</v>
      </c>
      <c r="C99" s="10">
        <v>96</v>
      </c>
      <c r="D99" s="11" t="s">
        <v>37</v>
      </c>
      <c r="E99" s="6">
        <v>220000</v>
      </c>
      <c r="F99" s="8">
        <f>E99</f>
        <v>220000</v>
      </c>
      <c r="G99" s="9">
        <f t="shared" si="3"/>
        <v>22</v>
      </c>
    </row>
    <row r="100" spans="1:7" ht="60">
      <c r="A100" s="4">
        <v>91</v>
      </c>
      <c r="B100" s="5" t="s">
        <v>116</v>
      </c>
      <c r="C100" s="10">
        <v>97</v>
      </c>
      <c r="D100" s="11" t="s">
        <v>44</v>
      </c>
      <c r="E100" s="6">
        <v>48400</v>
      </c>
      <c r="F100" s="8">
        <f>E100</f>
        <v>48400</v>
      </c>
      <c r="G100" s="9">
        <f t="shared" si="3"/>
        <v>4.84</v>
      </c>
    </row>
    <row r="101" spans="1:7" ht="45">
      <c r="A101" s="4">
        <v>92</v>
      </c>
      <c r="B101" s="5" t="s">
        <v>117</v>
      </c>
      <c r="C101" s="10">
        <v>98</v>
      </c>
      <c r="D101" s="12" t="s">
        <v>37</v>
      </c>
      <c r="E101" s="6">
        <v>19400</v>
      </c>
      <c r="F101" s="8">
        <f>E101</f>
        <v>19400</v>
      </c>
      <c r="G101" s="9">
        <f t="shared" si="3"/>
        <v>1.94</v>
      </c>
    </row>
    <row r="102" spans="1:7" ht="90">
      <c r="A102" s="4">
        <v>93</v>
      </c>
      <c r="B102" s="5" t="s">
        <v>118</v>
      </c>
      <c r="C102" s="10">
        <v>99</v>
      </c>
      <c r="E102" s="6"/>
      <c r="F102" s="8"/>
      <c r="G102" s="9"/>
    </row>
    <row r="103" spans="1:7" ht="15">
      <c r="A103" s="4" t="s">
        <v>119</v>
      </c>
      <c r="B103" s="8" t="s">
        <v>120</v>
      </c>
      <c r="C103" s="10" t="s">
        <v>121</v>
      </c>
      <c r="D103" s="12" t="s">
        <v>15</v>
      </c>
      <c r="E103" s="6">
        <v>44200</v>
      </c>
      <c r="F103" s="8">
        <f>E103</f>
        <v>44200</v>
      </c>
      <c r="G103" s="9">
        <f>F103/10000</f>
        <v>4.42</v>
      </c>
    </row>
    <row r="104" spans="1:7" ht="15">
      <c r="A104" s="4" t="s">
        <v>122</v>
      </c>
      <c r="B104" s="8" t="s">
        <v>123</v>
      </c>
      <c r="C104" s="10" t="s">
        <v>124</v>
      </c>
      <c r="D104" s="12" t="s">
        <v>15</v>
      </c>
      <c r="E104" s="6">
        <v>49600</v>
      </c>
      <c r="F104" s="8">
        <f>E104</f>
        <v>49600</v>
      </c>
      <c r="G104" s="9">
        <f>F104/10000</f>
        <v>4.96</v>
      </c>
    </row>
    <row r="105" spans="1:7" ht="15">
      <c r="A105" s="4" t="s">
        <v>125</v>
      </c>
      <c r="B105" s="8" t="s">
        <v>126</v>
      </c>
      <c r="C105" s="10" t="s">
        <v>127</v>
      </c>
      <c r="D105" s="12" t="s">
        <v>15</v>
      </c>
      <c r="E105" s="6">
        <v>55000</v>
      </c>
      <c r="F105" s="8">
        <f>E105</f>
        <v>55000</v>
      </c>
      <c r="G105" s="9">
        <f>F105/10000</f>
        <v>5.5</v>
      </c>
    </row>
    <row r="106" spans="1:7" ht="75">
      <c r="A106" s="4">
        <v>94</v>
      </c>
      <c r="B106" s="5" t="s">
        <v>128</v>
      </c>
      <c r="C106" s="10">
        <v>100</v>
      </c>
      <c r="D106" s="12"/>
      <c r="E106" s="6"/>
      <c r="F106" s="8"/>
      <c r="G106" s="9"/>
    </row>
    <row r="107" spans="1:7" ht="15">
      <c r="A107" s="4" t="s">
        <v>129</v>
      </c>
      <c r="B107" s="8" t="s">
        <v>120</v>
      </c>
      <c r="C107" s="10" t="s">
        <v>130</v>
      </c>
      <c r="D107" s="12" t="s">
        <v>15</v>
      </c>
      <c r="E107" s="6">
        <v>21200</v>
      </c>
      <c r="F107" s="8">
        <f>E107</f>
        <v>21200</v>
      </c>
      <c r="G107" s="9">
        <f>F107/10000</f>
        <v>2.12</v>
      </c>
    </row>
    <row r="108" spans="1:7" ht="15">
      <c r="A108" s="4" t="s">
        <v>131</v>
      </c>
      <c r="B108" s="8" t="s">
        <v>123</v>
      </c>
      <c r="C108" s="10" t="s">
        <v>132</v>
      </c>
      <c r="D108" s="12" t="s">
        <v>15</v>
      </c>
      <c r="E108" s="6">
        <v>28400</v>
      </c>
      <c r="F108" s="8">
        <f>E108</f>
        <v>28400</v>
      </c>
      <c r="G108" s="9">
        <f>F108/10000</f>
        <v>2.84</v>
      </c>
    </row>
    <row r="109" spans="1:7" ht="90">
      <c r="A109" s="4">
        <v>95</v>
      </c>
      <c r="B109" s="5" t="s">
        <v>133</v>
      </c>
      <c r="C109" s="10">
        <v>101</v>
      </c>
      <c r="D109" s="12"/>
      <c r="E109" s="6"/>
      <c r="F109" s="8"/>
      <c r="G109" s="9"/>
    </row>
    <row r="110" spans="1:7" ht="15">
      <c r="A110" s="4" t="s">
        <v>134</v>
      </c>
      <c r="B110" s="8" t="s">
        <v>126</v>
      </c>
      <c r="C110" s="10" t="s">
        <v>135</v>
      </c>
      <c r="D110" s="12" t="s">
        <v>15</v>
      </c>
      <c r="E110" s="6">
        <v>44200</v>
      </c>
      <c r="F110" s="8">
        <f>E110</f>
        <v>44200</v>
      </c>
      <c r="G110" s="9">
        <f>F110/10000</f>
        <v>4.42</v>
      </c>
    </row>
    <row r="111" spans="1:7" ht="15">
      <c r="A111" s="4" t="s">
        <v>136</v>
      </c>
      <c r="B111" s="8" t="s">
        <v>137</v>
      </c>
      <c r="C111" s="10" t="s">
        <v>138</v>
      </c>
      <c r="D111" s="12" t="s">
        <v>15</v>
      </c>
      <c r="E111" s="6">
        <v>46600</v>
      </c>
      <c r="F111" s="8">
        <f>E111</f>
        <v>46600</v>
      </c>
      <c r="G111" s="9">
        <f>F111/10000</f>
        <v>4.66</v>
      </c>
    </row>
    <row r="112" spans="1:7" ht="75">
      <c r="A112" s="4">
        <v>96</v>
      </c>
      <c r="B112" s="5" t="s">
        <v>139</v>
      </c>
      <c r="C112" s="10">
        <v>102</v>
      </c>
      <c r="D112" s="12"/>
      <c r="E112" s="6"/>
      <c r="F112" s="8"/>
      <c r="G112" s="9"/>
    </row>
    <row r="113" spans="1:7" ht="15">
      <c r="A113" s="4" t="s">
        <v>140</v>
      </c>
      <c r="B113" s="8" t="s">
        <v>141</v>
      </c>
      <c r="C113" s="10" t="s">
        <v>142</v>
      </c>
      <c r="D113" s="12" t="s">
        <v>15</v>
      </c>
      <c r="E113" s="6">
        <v>7900</v>
      </c>
      <c r="F113" s="8">
        <f>E113</f>
        <v>7900</v>
      </c>
      <c r="G113" s="9">
        <f>F113/10000</f>
        <v>0.79</v>
      </c>
    </row>
    <row r="114" spans="1:7" ht="15">
      <c r="A114" s="4" t="s">
        <v>143</v>
      </c>
      <c r="B114" s="8" t="s">
        <v>144</v>
      </c>
      <c r="C114" s="10" t="s">
        <v>145</v>
      </c>
      <c r="D114" s="12" t="s">
        <v>15</v>
      </c>
      <c r="E114" s="6">
        <v>8500</v>
      </c>
      <c r="F114" s="8">
        <f aca="true" t="shared" si="4" ref="F114:F120">E114</f>
        <v>8500</v>
      </c>
      <c r="G114" s="9">
        <f aca="true" t="shared" si="5" ref="G114:G120">F114/10000</f>
        <v>0.85</v>
      </c>
    </row>
    <row r="115" spans="1:7" ht="15">
      <c r="A115" s="4" t="s">
        <v>146</v>
      </c>
      <c r="B115" s="8" t="s">
        <v>147</v>
      </c>
      <c r="C115" s="10" t="s">
        <v>148</v>
      </c>
      <c r="D115" s="12" t="s">
        <v>15</v>
      </c>
      <c r="E115" s="6">
        <v>9100</v>
      </c>
      <c r="F115" s="8">
        <f t="shared" si="4"/>
        <v>9100</v>
      </c>
      <c r="G115" s="9">
        <f t="shared" si="5"/>
        <v>0.91</v>
      </c>
    </row>
    <row r="116" spans="1:7" ht="15">
      <c r="A116" s="4" t="s">
        <v>149</v>
      </c>
      <c r="B116" s="8" t="s">
        <v>120</v>
      </c>
      <c r="C116" s="10" t="s">
        <v>150</v>
      </c>
      <c r="D116" s="12" t="s">
        <v>15</v>
      </c>
      <c r="E116" s="6">
        <v>10300</v>
      </c>
      <c r="F116" s="8">
        <f t="shared" si="4"/>
        <v>10300</v>
      </c>
      <c r="G116" s="9">
        <f t="shared" si="5"/>
        <v>1.03</v>
      </c>
    </row>
    <row r="117" spans="1:7" ht="15">
      <c r="A117" s="4" t="s">
        <v>151</v>
      </c>
      <c r="B117" s="8" t="s">
        <v>152</v>
      </c>
      <c r="C117" s="10" t="s">
        <v>153</v>
      </c>
      <c r="D117" s="12" t="s">
        <v>15</v>
      </c>
      <c r="E117" s="6">
        <v>12700</v>
      </c>
      <c r="F117" s="8">
        <f t="shared" si="4"/>
        <v>12700</v>
      </c>
      <c r="G117" s="9">
        <f t="shared" si="5"/>
        <v>1.27</v>
      </c>
    </row>
    <row r="118" spans="1:7" ht="15">
      <c r="A118" s="4" t="s">
        <v>154</v>
      </c>
      <c r="B118" s="8" t="s">
        <v>155</v>
      </c>
      <c r="C118" s="10" t="s">
        <v>156</v>
      </c>
      <c r="D118" s="12" t="s">
        <v>15</v>
      </c>
      <c r="E118" s="6">
        <v>13900</v>
      </c>
      <c r="F118" s="8">
        <f t="shared" si="4"/>
        <v>13900</v>
      </c>
      <c r="G118" s="9">
        <f t="shared" si="5"/>
        <v>1.39</v>
      </c>
    </row>
    <row r="119" spans="1:7" ht="15">
      <c r="A119" s="4" t="s">
        <v>157</v>
      </c>
      <c r="B119" s="8" t="s">
        <v>158</v>
      </c>
      <c r="C119" s="10" t="s">
        <v>159</v>
      </c>
      <c r="D119" s="12" t="s">
        <v>15</v>
      </c>
      <c r="E119" s="6">
        <v>15100</v>
      </c>
      <c r="F119" s="8">
        <f t="shared" si="4"/>
        <v>15100</v>
      </c>
      <c r="G119" s="9">
        <f t="shared" si="5"/>
        <v>1.51</v>
      </c>
    </row>
    <row r="120" spans="1:7" ht="15">
      <c r="A120" s="4" t="s">
        <v>160</v>
      </c>
      <c r="B120" s="8" t="s">
        <v>161</v>
      </c>
      <c r="C120" s="10" t="s">
        <v>162</v>
      </c>
      <c r="D120" s="12" t="s">
        <v>15</v>
      </c>
      <c r="E120" s="6">
        <v>18800</v>
      </c>
      <c r="F120" s="8">
        <f t="shared" si="4"/>
        <v>18800</v>
      </c>
      <c r="G120" s="9">
        <f t="shared" si="5"/>
        <v>1.88</v>
      </c>
    </row>
    <row r="121" spans="1:7" ht="60">
      <c r="A121" s="4">
        <v>97</v>
      </c>
      <c r="B121" s="5" t="s">
        <v>163</v>
      </c>
      <c r="C121" s="10">
        <v>103</v>
      </c>
      <c r="D121" s="12"/>
      <c r="E121" s="6"/>
      <c r="F121" s="8"/>
      <c r="G121" s="9"/>
    </row>
    <row r="122" spans="1:7" ht="15">
      <c r="A122" s="4" t="s">
        <v>164</v>
      </c>
      <c r="B122" s="8" t="s">
        <v>120</v>
      </c>
      <c r="C122" s="10" t="s">
        <v>165</v>
      </c>
      <c r="D122" s="12" t="s">
        <v>15</v>
      </c>
      <c r="E122" s="6">
        <v>19400</v>
      </c>
      <c r="F122" s="8">
        <f>E122</f>
        <v>19400</v>
      </c>
      <c r="G122" s="9">
        <f>F122/10000</f>
        <v>1.94</v>
      </c>
    </row>
    <row r="123" spans="1:7" ht="15">
      <c r="A123" s="4" t="s">
        <v>166</v>
      </c>
      <c r="B123" s="8" t="s">
        <v>152</v>
      </c>
      <c r="C123" s="10" t="s">
        <v>167</v>
      </c>
      <c r="D123" s="12" t="s">
        <v>15</v>
      </c>
      <c r="E123" s="6">
        <v>21200</v>
      </c>
      <c r="F123" s="8">
        <f aca="true" t="shared" si="6" ref="F123:F128">E123</f>
        <v>21200</v>
      </c>
      <c r="G123" s="9">
        <f aca="true" t="shared" si="7" ref="G123:G128">F123/10000</f>
        <v>2.12</v>
      </c>
    </row>
    <row r="124" spans="1:7" ht="15">
      <c r="A124" s="4" t="s">
        <v>168</v>
      </c>
      <c r="B124" s="8" t="s">
        <v>155</v>
      </c>
      <c r="C124" s="10" t="s">
        <v>169</v>
      </c>
      <c r="D124" s="12" t="s">
        <v>15</v>
      </c>
      <c r="E124" s="6">
        <v>23000</v>
      </c>
      <c r="F124" s="8">
        <f t="shared" si="6"/>
        <v>23000</v>
      </c>
      <c r="G124" s="9">
        <f t="shared" si="7"/>
        <v>2.3</v>
      </c>
    </row>
    <row r="125" spans="1:7" ht="15">
      <c r="A125" s="4" t="s">
        <v>170</v>
      </c>
      <c r="B125" s="8" t="s">
        <v>158</v>
      </c>
      <c r="C125" s="10" t="s">
        <v>171</v>
      </c>
      <c r="D125" s="12" t="s">
        <v>15</v>
      </c>
      <c r="E125" s="6">
        <v>24200</v>
      </c>
      <c r="F125" s="8">
        <f t="shared" si="6"/>
        <v>24200</v>
      </c>
      <c r="G125" s="9">
        <f t="shared" si="7"/>
        <v>2.42</v>
      </c>
    </row>
    <row r="126" spans="1:7" ht="15">
      <c r="A126" s="4" t="s">
        <v>172</v>
      </c>
      <c r="B126" s="8" t="s">
        <v>161</v>
      </c>
      <c r="C126" s="10" t="s">
        <v>173</v>
      </c>
      <c r="D126" s="12" t="s">
        <v>15</v>
      </c>
      <c r="E126" s="6">
        <v>30800</v>
      </c>
      <c r="F126" s="8">
        <f t="shared" si="6"/>
        <v>30800</v>
      </c>
      <c r="G126" s="9">
        <f t="shared" si="7"/>
        <v>3.08</v>
      </c>
    </row>
    <row r="127" spans="1:7" ht="15">
      <c r="A127" s="4" t="s">
        <v>174</v>
      </c>
      <c r="B127" s="8" t="s">
        <v>175</v>
      </c>
      <c r="C127" s="10" t="s">
        <v>176</v>
      </c>
      <c r="D127" s="12" t="s">
        <v>15</v>
      </c>
      <c r="E127" s="6">
        <v>35100</v>
      </c>
      <c r="F127" s="8">
        <f t="shared" si="6"/>
        <v>35100</v>
      </c>
      <c r="G127" s="9">
        <f t="shared" si="7"/>
        <v>3.51</v>
      </c>
    </row>
    <row r="128" spans="1:7" ht="30">
      <c r="A128" s="4">
        <v>98</v>
      </c>
      <c r="B128" s="5" t="s">
        <v>177</v>
      </c>
      <c r="C128" s="10">
        <v>104</v>
      </c>
      <c r="D128" s="12" t="s">
        <v>93</v>
      </c>
      <c r="E128" s="6">
        <v>1200</v>
      </c>
      <c r="F128" s="8">
        <f t="shared" si="6"/>
        <v>1200</v>
      </c>
      <c r="G128" s="9">
        <f t="shared" si="7"/>
        <v>0.12</v>
      </c>
    </row>
    <row r="129" spans="1:7" ht="75">
      <c r="A129" s="4">
        <v>99</v>
      </c>
      <c r="B129" s="5" t="s">
        <v>178</v>
      </c>
      <c r="C129" s="10">
        <v>105</v>
      </c>
      <c r="D129" s="12"/>
      <c r="E129" s="6"/>
      <c r="F129" s="8"/>
      <c r="G129" s="9"/>
    </row>
    <row r="130" spans="1:7" ht="15">
      <c r="A130" s="4" t="s">
        <v>121</v>
      </c>
      <c r="B130" s="8" t="s">
        <v>123</v>
      </c>
      <c r="C130" s="10" t="s">
        <v>179</v>
      </c>
      <c r="D130" s="12" t="s">
        <v>15</v>
      </c>
      <c r="E130" s="6">
        <v>24200</v>
      </c>
      <c r="F130" s="8">
        <f>E130</f>
        <v>24200</v>
      </c>
      <c r="G130" s="9">
        <f>F130/10000</f>
        <v>2.42</v>
      </c>
    </row>
    <row r="131" spans="1:7" ht="15">
      <c r="A131" s="4" t="s">
        <v>124</v>
      </c>
      <c r="B131" s="8" t="s">
        <v>126</v>
      </c>
      <c r="C131" s="10" t="s">
        <v>180</v>
      </c>
      <c r="D131" s="12" t="s">
        <v>15</v>
      </c>
      <c r="E131" s="6">
        <v>27200</v>
      </c>
      <c r="F131" s="8">
        <f>E131</f>
        <v>27200</v>
      </c>
      <c r="G131" s="9">
        <f>F131/10000</f>
        <v>2.72</v>
      </c>
    </row>
    <row r="132" spans="1:7" ht="15">
      <c r="A132" s="4" t="s">
        <v>127</v>
      </c>
      <c r="B132" s="8" t="s">
        <v>137</v>
      </c>
      <c r="C132" s="10" t="s">
        <v>181</v>
      </c>
      <c r="D132" s="12" t="s">
        <v>15</v>
      </c>
      <c r="E132" s="6">
        <v>28400</v>
      </c>
      <c r="F132" s="8">
        <f>E132</f>
        <v>28400</v>
      </c>
      <c r="G132" s="9">
        <f>F132/10000</f>
        <v>2.84</v>
      </c>
    </row>
    <row r="133" spans="1:7" ht="60">
      <c r="A133" s="4">
        <v>100</v>
      </c>
      <c r="B133" s="5" t="s">
        <v>182</v>
      </c>
      <c r="C133" s="10">
        <v>106</v>
      </c>
      <c r="D133" s="12"/>
      <c r="E133" s="6"/>
      <c r="F133" s="8"/>
      <c r="G133" s="9"/>
    </row>
    <row r="134" spans="1:7" ht="15">
      <c r="A134" s="4" t="s">
        <v>130</v>
      </c>
      <c r="B134" s="8" t="s">
        <v>158</v>
      </c>
      <c r="C134" s="10" t="s">
        <v>183</v>
      </c>
      <c r="D134" s="12" t="s">
        <v>15</v>
      </c>
      <c r="E134" s="6">
        <v>25400</v>
      </c>
      <c r="F134" s="8">
        <f>E134</f>
        <v>25400</v>
      </c>
      <c r="G134" s="9">
        <f>F134/10000</f>
        <v>2.54</v>
      </c>
    </row>
    <row r="135" spans="1:7" ht="15">
      <c r="A135" s="4" t="s">
        <v>132</v>
      </c>
      <c r="B135" s="8" t="s">
        <v>161</v>
      </c>
      <c r="C135" s="10" t="s">
        <v>184</v>
      </c>
      <c r="D135" s="12" t="s">
        <v>15</v>
      </c>
      <c r="E135" s="6">
        <v>27800</v>
      </c>
      <c r="F135" s="8">
        <f>E135</f>
        <v>27800</v>
      </c>
      <c r="G135" s="9">
        <f>F135/10000</f>
        <v>2.78</v>
      </c>
    </row>
    <row r="136" spans="1:7" ht="90">
      <c r="A136" s="4">
        <v>101</v>
      </c>
      <c r="B136" s="5" t="s">
        <v>185</v>
      </c>
      <c r="C136" s="10">
        <v>107</v>
      </c>
      <c r="D136" s="12" t="s">
        <v>186</v>
      </c>
      <c r="E136" s="6">
        <v>1106300</v>
      </c>
      <c r="F136" s="8">
        <f>E136</f>
        <v>1106300</v>
      </c>
      <c r="G136" s="9">
        <f>F136/10000</f>
        <v>110.63</v>
      </c>
    </row>
    <row r="137" spans="1:7" ht="45">
      <c r="A137" s="4">
        <v>102</v>
      </c>
      <c r="B137" s="5" t="s">
        <v>187</v>
      </c>
      <c r="C137" s="10">
        <v>108</v>
      </c>
      <c r="D137" s="12"/>
      <c r="E137" s="6"/>
      <c r="F137" s="8"/>
      <c r="G137" s="9"/>
    </row>
    <row r="138" spans="1:7" ht="15">
      <c r="A138" s="4" t="s">
        <v>142</v>
      </c>
      <c r="B138" s="8" t="s">
        <v>120</v>
      </c>
      <c r="C138" s="10" t="s">
        <v>188</v>
      </c>
      <c r="D138" s="12" t="s">
        <v>15</v>
      </c>
      <c r="E138" s="6">
        <v>22400</v>
      </c>
      <c r="F138" s="8">
        <f>E138</f>
        <v>22400</v>
      </c>
      <c r="G138" s="9">
        <f>F138/10000</f>
        <v>2.24</v>
      </c>
    </row>
    <row r="139" spans="1:7" ht="15">
      <c r="A139" s="4" t="s">
        <v>145</v>
      </c>
      <c r="B139" s="8" t="s">
        <v>123</v>
      </c>
      <c r="C139" s="10" t="s">
        <v>189</v>
      </c>
      <c r="D139" s="12" t="s">
        <v>15</v>
      </c>
      <c r="E139" s="6">
        <v>33100</v>
      </c>
      <c r="F139" s="8">
        <f>E139</f>
        <v>33100</v>
      </c>
      <c r="G139" s="9">
        <f>F139/10000</f>
        <v>3.31</v>
      </c>
    </row>
    <row r="140" spans="1:7" ht="15">
      <c r="A140" s="4" t="s">
        <v>148</v>
      </c>
      <c r="B140" s="8" t="s">
        <v>126</v>
      </c>
      <c r="C140" s="10" t="s">
        <v>190</v>
      </c>
      <c r="D140" s="12" t="s">
        <v>15</v>
      </c>
      <c r="E140" s="6">
        <v>46400</v>
      </c>
      <c r="F140" s="8">
        <f>E140</f>
        <v>46400</v>
      </c>
      <c r="G140" s="9">
        <f>F140/10000</f>
        <v>4.64</v>
      </c>
    </row>
    <row r="141" spans="1:7" ht="45">
      <c r="A141" s="4">
        <v>103</v>
      </c>
      <c r="B141" s="5" t="s">
        <v>191</v>
      </c>
      <c r="C141" s="10">
        <v>109</v>
      </c>
      <c r="D141" s="12"/>
      <c r="E141" s="6"/>
      <c r="F141" s="8"/>
      <c r="G141" s="9"/>
    </row>
    <row r="142" spans="1:7" ht="15">
      <c r="A142" s="4" t="s">
        <v>165</v>
      </c>
      <c r="B142" s="8" t="s">
        <v>126</v>
      </c>
      <c r="C142" s="10" t="s">
        <v>192</v>
      </c>
      <c r="D142" s="12" t="s">
        <v>15</v>
      </c>
      <c r="E142" s="6">
        <v>20300</v>
      </c>
      <c r="F142" s="8">
        <f>E142</f>
        <v>20300</v>
      </c>
      <c r="G142" s="9">
        <f>F142/10000</f>
        <v>2.03</v>
      </c>
    </row>
    <row r="143" spans="1:7" ht="15">
      <c r="A143" s="4" t="s">
        <v>167</v>
      </c>
      <c r="B143" s="8" t="s">
        <v>137</v>
      </c>
      <c r="C143" s="10" t="s">
        <v>193</v>
      </c>
      <c r="D143" s="12" t="s">
        <v>15</v>
      </c>
      <c r="E143" s="6">
        <v>22900</v>
      </c>
      <c r="F143" s="8">
        <f>E143</f>
        <v>22900</v>
      </c>
      <c r="G143" s="9">
        <f>F143/10000</f>
        <v>2.29</v>
      </c>
    </row>
    <row r="144" spans="1:7" ht="45">
      <c r="A144" s="4">
        <v>104</v>
      </c>
      <c r="B144" s="5" t="s">
        <v>194</v>
      </c>
      <c r="C144" s="10">
        <v>110</v>
      </c>
      <c r="D144" s="12"/>
      <c r="E144" s="6"/>
      <c r="F144" s="8"/>
      <c r="G144" s="9"/>
    </row>
    <row r="145" spans="1:7" ht="15">
      <c r="A145" s="4" t="s">
        <v>195</v>
      </c>
      <c r="B145" s="8" t="s">
        <v>123</v>
      </c>
      <c r="C145" s="10" t="s">
        <v>196</v>
      </c>
      <c r="D145" s="12" t="s">
        <v>15</v>
      </c>
      <c r="E145" s="6">
        <v>22400</v>
      </c>
      <c r="F145" s="8">
        <f>E145</f>
        <v>22400</v>
      </c>
      <c r="G145" s="9">
        <f>F145/10000</f>
        <v>2.24</v>
      </c>
    </row>
    <row r="146" spans="1:7" ht="15">
      <c r="A146" s="4" t="s">
        <v>197</v>
      </c>
      <c r="B146" s="8" t="s">
        <v>126</v>
      </c>
      <c r="C146" s="10" t="s">
        <v>198</v>
      </c>
      <c r="D146" s="12" t="s">
        <v>15</v>
      </c>
      <c r="E146" s="6">
        <v>25100</v>
      </c>
      <c r="F146" s="8">
        <f>E146</f>
        <v>25100</v>
      </c>
      <c r="G146" s="9">
        <f>F146/10000</f>
        <v>2.51</v>
      </c>
    </row>
    <row r="147" spans="1:7" ht="45">
      <c r="A147" s="4">
        <v>105</v>
      </c>
      <c r="B147" s="5" t="s">
        <v>199</v>
      </c>
      <c r="C147" s="10">
        <v>111</v>
      </c>
      <c r="D147" s="12"/>
      <c r="E147" s="6"/>
      <c r="F147" s="8"/>
      <c r="G147" s="9"/>
    </row>
    <row r="148" spans="1:7" ht="15">
      <c r="A148" s="4" t="s">
        <v>179</v>
      </c>
      <c r="B148" s="8" t="s">
        <v>120</v>
      </c>
      <c r="C148" s="10" t="s">
        <v>200</v>
      </c>
      <c r="D148" s="12" t="s">
        <v>15</v>
      </c>
      <c r="E148" s="6">
        <v>24000</v>
      </c>
      <c r="F148" s="8">
        <f>E148</f>
        <v>24000</v>
      </c>
      <c r="G148" s="9">
        <f>F148/10000</f>
        <v>2.4</v>
      </c>
    </row>
    <row r="149" spans="1:7" ht="15">
      <c r="A149" s="4" t="s">
        <v>180</v>
      </c>
      <c r="B149" s="8" t="s">
        <v>123</v>
      </c>
      <c r="C149" s="10" t="s">
        <v>201</v>
      </c>
      <c r="D149" s="12" t="s">
        <v>15</v>
      </c>
      <c r="E149" s="6">
        <v>29400</v>
      </c>
      <c r="F149" s="8">
        <f>E149</f>
        <v>29400</v>
      </c>
      <c r="G149" s="9">
        <f>F149/10000</f>
        <v>2.94</v>
      </c>
    </row>
    <row r="150" spans="1:7" ht="30">
      <c r="A150" s="4">
        <v>106</v>
      </c>
      <c r="B150" s="5" t="s">
        <v>202</v>
      </c>
      <c r="C150" s="10">
        <v>120</v>
      </c>
      <c r="D150" s="12" t="s">
        <v>25</v>
      </c>
      <c r="E150" s="6">
        <v>13300</v>
      </c>
      <c r="F150" s="8">
        <f>E150</f>
        <v>13300</v>
      </c>
      <c r="G150" s="9">
        <f>F150/10000</f>
        <v>1.33</v>
      </c>
    </row>
    <row r="151" spans="1:7" ht="45">
      <c r="A151" s="4">
        <v>107</v>
      </c>
      <c r="B151" s="5" t="s">
        <v>203</v>
      </c>
      <c r="C151" s="10">
        <v>121</v>
      </c>
      <c r="E151" s="6"/>
      <c r="F151" s="8"/>
      <c r="G151" s="9"/>
    </row>
    <row r="152" spans="1:7" ht="15">
      <c r="A152" s="4" t="s">
        <v>204</v>
      </c>
      <c r="B152" s="8" t="s">
        <v>205</v>
      </c>
      <c r="C152" s="10" t="s">
        <v>206</v>
      </c>
      <c r="D152" s="12" t="s">
        <v>25</v>
      </c>
      <c r="E152" s="6">
        <v>42900</v>
      </c>
      <c r="F152" s="8">
        <f>E152</f>
        <v>42900</v>
      </c>
      <c r="G152" s="9">
        <f>F152/10000</f>
        <v>4.29</v>
      </c>
    </row>
    <row r="153" spans="1:7" ht="15">
      <c r="A153" s="4" t="s">
        <v>207</v>
      </c>
      <c r="B153" s="8" t="s">
        <v>208</v>
      </c>
      <c r="C153" s="10" t="s">
        <v>209</v>
      </c>
      <c r="D153" s="12" t="s">
        <v>25</v>
      </c>
      <c r="E153" s="6">
        <v>44800</v>
      </c>
      <c r="F153" s="8">
        <f aca="true" t="shared" si="8" ref="F153:F169">E153</f>
        <v>44800</v>
      </c>
      <c r="G153" s="9">
        <f aca="true" t="shared" si="9" ref="G153:G169">F153/10000</f>
        <v>4.48</v>
      </c>
    </row>
    <row r="154" spans="1:7" ht="15">
      <c r="A154" s="4" t="s">
        <v>210</v>
      </c>
      <c r="B154" s="8" t="s">
        <v>141</v>
      </c>
      <c r="C154" s="10" t="s">
        <v>211</v>
      </c>
      <c r="D154" s="12" t="s">
        <v>25</v>
      </c>
      <c r="E154" s="6">
        <v>47200</v>
      </c>
      <c r="F154" s="8">
        <f t="shared" si="8"/>
        <v>47200</v>
      </c>
      <c r="G154" s="9">
        <f t="shared" si="9"/>
        <v>4.72</v>
      </c>
    </row>
    <row r="155" spans="1:7" ht="15">
      <c r="A155" s="4" t="s">
        <v>212</v>
      </c>
      <c r="B155" s="8" t="s">
        <v>144</v>
      </c>
      <c r="C155" s="10" t="s">
        <v>213</v>
      </c>
      <c r="D155" s="12" t="s">
        <v>25</v>
      </c>
      <c r="E155" s="6">
        <v>49600</v>
      </c>
      <c r="F155" s="8">
        <f t="shared" si="8"/>
        <v>49600</v>
      </c>
      <c r="G155" s="9">
        <f t="shared" si="9"/>
        <v>4.96</v>
      </c>
    </row>
    <row r="156" spans="1:7" ht="15">
      <c r="A156" s="4" t="s">
        <v>214</v>
      </c>
      <c r="B156" s="8" t="s">
        <v>120</v>
      </c>
      <c r="C156" s="10" t="s">
        <v>215</v>
      </c>
      <c r="D156" s="12" t="s">
        <v>25</v>
      </c>
      <c r="E156" s="6">
        <v>52000</v>
      </c>
      <c r="F156" s="8">
        <f t="shared" si="8"/>
        <v>52000</v>
      </c>
      <c r="G156" s="9">
        <f t="shared" si="9"/>
        <v>5.2</v>
      </c>
    </row>
    <row r="157" spans="1:7" ht="30">
      <c r="A157" s="4">
        <v>108</v>
      </c>
      <c r="B157" s="5" t="s">
        <v>216</v>
      </c>
      <c r="C157" s="10">
        <v>135</v>
      </c>
      <c r="D157" s="12" t="s">
        <v>217</v>
      </c>
      <c r="E157" s="6">
        <v>51800</v>
      </c>
      <c r="F157" s="8">
        <f t="shared" si="8"/>
        <v>51800</v>
      </c>
      <c r="G157" s="9">
        <f t="shared" si="9"/>
        <v>5.18</v>
      </c>
    </row>
    <row r="158" spans="1:7" ht="45">
      <c r="A158" s="4">
        <v>109</v>
      </c>
      <c r="B158" s="5" t="s">
        <v>218</v>
      </c>
      <c r="C158" s="10">
        <v>136</v>
      </c>
      <c r="D158" s="12" t="s">
        <v>219</v>
      </c>
      <c r="E158" s="6">
        <v>25000</v>
      </c>
      <c r="F158" s="8">
        <f t="shared" si="8"/>
        <v>25000</v>
      </c>
      <c r="G158" s="9">
        <f t="shared" si="9"/>
        <v>2.5</v>
      </c>
    </row>
    <row r="159" spans="1:7" ht="30">
      <c r="A159" s="4">
        <v>110</v>
      </c>
      <c r="B159" s="5" t="s">
        <v>220</v>
      </c>
      <c r="C159" s="10">
        <v>137</v>
      </c>
      <c r="D159" s="12" t="s">
        <v>219</v>
      </c>
      <c r="E159" s="6">
        <v>15000</v>
      </c>
      <c r="F159" s="8">
        <f t="shared" si="8"/>
        <v>15000</v>
      </c>
      <c r="G159" s="9">
        <f t="shared" si="9"/>
        <v>1.5</v>
      </c>
    </row>
    <row r="160" spans="1:7" ht="30">
      <c r="A160" s="4">
        <v>111</v>
      </c>
      <c r="B160" s="5" t="s">
        <v>221</v>
      </c>
      <c r="C160" s="10">
        <v>149</v>
      </c>
      <c r="D160" s="4" t="s">
        <v>222</v>
      </c>
      <c r="E160" s="6">
        <v>55600</v>
      </c>
      <c r="F160" s="8">
        <f t="shared" si="8"/>
        <v>55600</v>
      </c>
      <c r="G160" s="9">
        <f t="shared" si="9"/>
        <v>5.56</v>
      </c>
    </row>
    <row r="161" spans="1:7" ht="75">
      <c r="A161" s="4">
        <v>112</v>
      </c>
      <c r="B161" s="5" t="s">
        <v>223</v>
      </c>
      <c r="C161" s="10">
        <v>150</v>
      </c>
      <c r="D161" s="4" t="s">
        <v>224</v>
      </c>
      <c r="E161" s="6">
        <v>12100</v>
      </c>
      <c r="F161" s="8">
        <f t="shared" si="8"/>
        <v>12100</v>
      </c>
      <c r="G161" s="9">
        <f t="shared" si="9"/>
        <v>1.21</v>
      </c>
    </row>
    <row r="162" spans="1:7" ht="105">
      <c r="A162" s="4">
        <v>113</v>
      </c>
      <c r="B162" s="5" t="s">
        <v>225</v>
      </c>
      <c r="C162" s="10">
        <v>151</v>
      </c>
      <c r="D162" s="4" t="s">
        <v>224</v>
      </c>
      <c r="E162" s="6">
        <v>4200</v>
      </c>
      <c r="F162" s="8">
        <f t="shared" si="8"/>
        <v>4200</v>
      </c>
      <c r="G162" s="9">
        <f t="shared" si="9"/>
        <v>0.42</v>
      </c>
    </row>
    <row r="163" spans="1:7" ht="60">
      <c r="A163" s="4">
        <v>114</v>
      </c>
      <c r="B163" s="5" t="s">
        <v>226</v>
      </c>
      <c r="C163" s="10">
        <v>152</v>
      </c>
      <c r="D163" s="12" t="s">
        <v>37</v>
      </c>
      <c r="E163" s="6">
        <v>101000</v>
      </c>
      <c r="F163" s="8">
        <f t="shared" si="8"/>
        <v>101000</v>
      </c>
      <c r="G163" s="9">
        <f t="shared" si="9"/>
        <v>10.1</v>
      </c>
    </row>
    <row r="164" spans="1:7" ht="30">
      <c r="A164" s="4">
        <v>115</v>
      </c>
      <c r="B164" s="5" t="s">
        <v>227</v>
      </c>
      <c r="C164" s="10">
        <v>153</v>
      </c>
      <c r="D164" s="12" t="s">
        <v>37</v>
      </c>
      <c r="E164" s="6">
        <v>32700</v>
      </c>
      <c r="F164" s="8">
        <f t="shared" si="8"/>
        <v>32700</v>
      </c>
      <c r="G164" s="9">
        <f t="shared" si="9"/>
        <v>3.27</v>
      </c>
    </row>
    <row r="165" spans="1:7" ht="45">
      <c r="A165" s="4">
        <v>116</v>
      </c>
      <c r="B165" s="5" t="s">
        <v>228</v>
      </c>
      <c r="C165" s="10">
        <v>154</v>
      </c>
      <c r="D165" s="12" t="s">
        <v>229</v>
      </c>
      <c r="E165" s="6">
        <v>30200</v>
      </c>
      <c r="F165" s="8">
        <f t="shared" si="8"/>
        <v>30200</v>
      </c>
      <c r="G165" s="9">
        <f t="shared" si="9"/>
        <v>3.02</v>
      </c>
    </row>
    <row r="166" spans="1:7" ht="45">
      <c r="A166" s="4">
        <v>117</v>
      </c>
      <c r="B166" s="5" t="s">
        <v>230</v>
      </c>
      <c r="C166" s="10">
        <v>155</v>
      </c>
      <c r="D166" s="12" t="s">
        <v>231</v>
      </c>
      <c r="E166" s="6">
        <v>20000</v>
      </c>
      <c r="F166" s="8">
        <f t="shared" si="8"/>
        <v>20000</v>
      </c>
      <c r="G166" s="9">
        <f t="shared" si="9"/>
        <v>2</v>
      </c>
    </row>
    <row r="167" spans="1:7" ht="15">
      <c r="A167" s="4">
        <v>118</v>
      </c>
      <c r="B167" s="5" t="s">
        <v>232</v>
      </c>
      <c r="C167" s="10">
        <v>156</v>
      </c>
      <c r="D167" s="12" t="s">
        <v>44</v>
      </c>
      <c r="E167" s="6">
        <v>45000</v>
      </c>
      <c r="F167" s="8">
        <f t="shared" si="8"/>
        <v>45000</v>
      </c>
      <c r="G167" s="9">
        <f t="shared" si="9"/>
        <v>4.5</v>
      </c>
    </row>
    <row r="168" spans="1:7" ht="45">
      <c r="A168" s="4">
        <v>119</v>
      </c>
      <c r="B168" s="5" t="s">
        <v>233</v>
      </c>
      <c r="C168" s="10">
        <v>157</v>
      </c>
      <c r="D168" s="12" t="s">
        <v>234</v>
      </c>
      <c r="E168" s="6">
        <v>10700</v>
      </c>
      <c r="F168" s="8">
        <f t="shared" si="8"/>
        <v>10700</v>
      </c>
      <c r="G168" s="9">
        <f t="shared" si="9"/>
        <v>1.07</v>
      </c>
    </row>
    <row r="169" spans="1:7" ht="45">
      <c r="A169" s="4">
        <v>120</v>
      </c>
      <c r="B169" s="5" t="s">
        <v>235</v>
      </c>
      <c r="C169" s="10">
        <v>158</v>
      </c>
      <c r="D169" s="12" t="s">
        <v>44</v>
      </c>
      <c r="E169" s="6">
        <v>20000</v>
      </c>
      <c r="F169" s="8">
        <f t="shared" si="8"/>
        <v>20000</v>
      </c>
      <c r="G169" s="9">
        <f t="shared" si="9"/>
        <v>2</v>
      </c>
    </row>
    <row r="170" spans="1:7" ht="15">
      <c r="A170" s="4">
        <v>121</v>
      </c>
      <c r="B170" s="5" t="s">
        <v>236</v>
      </c>
      <c r="C170" s="10">
        <v>159</v>
      </c>
      <c r="D170" s="12"/>
      <c r="E170" s="6"/>
      <c r="F170" s="8"/>
      <c r="G170" s="9"/>
    </row>
    <row r="171" spans="1:7" ht="15">
      <c r="A171" s="4" t="s">
        <v>206</v>
      </c>
      <c r="B171" s="8" t="s">
        <v>141</v>
      </c>
      <c r="C171" s="10" t="s">
        <v>237</v>
      </c>
      <c r="D171" s="12" t="s">
        <v>238</v>
      </c>
      <c r="E171" s="6">
        <v>3200</v>
      </c>
      <c r="F171" s="8">
        <f>E171</f>
        <v>3200</v>
      </c>
      <c r="G171" s="9">
        <f>F171/10000</f>
        <v>0.32</v>
      </c>
    </row>
    <row r="172" spans="1:7" ht="15">
      <c r="A172" s="4" t="s">
        <v>209</v>
      </c>
      <c r="B172" s="8" t="s">
        <v>144</v>
      </c>
      <c r="C172" s="10" t="s">
        <v>239</v>
      </c>
      <c r="D172" s="12" t="s">
        <v>238</v>
      </c>
      <c r="E172" s="6">
        <v>3700</v>
      </c>
      <c r="F172" s="8">
        <f>E172</f>
        <v>3700</v>
      </c>
      <c r="G172" s="9">
        <f>F172/10000</f>
        <v>0.37</v>
      </c>
    </row>
    <row r="173" spans="1:7" ht="15">
      <c r="A173" s="4" t="s">
        <v>211</v>
      </c>
      <c r="B173" s="8" t="s">
        <v>120</v>
      </c>
      <c r="C173" s="10" t="s">
        <v>240</v>
      </c>
      <c r="D173" s="12" t="s">
        <v>238</v>
      </c>
      <c r="E173" s="6">
        <v>5900</v>
      </c>
      <c r="F173" s="8">
        <f>E173</f>
        <v>5900</v>
      </c>
      <c r="G173" s="9">
        <f>F173/10000</f>
        <v>0.59</v>
      </c>
    </row>
    <row r="174" spans="1:7" ht="45">
      <c r="A174" s="4">
        <v>122</v>
      </c>
      <c r="B174" s="5" t="s">
        <v>241</v>
      </c>
      <c r="C174" s="10">
        <v>160</v>
      </c>
      <c r="E174" s="6"/>
      <c r="F174" s="8"/>
      <c r="G174" s="9"/>
    </row>
    <row r="175" spans="1:7" ht="15">
      <c r="A175" s="4" t="s">
        <v>242</v>
      </c>
      <c r="B175" s="8" t="s">
        <v>120</v>
      </c>
      <c r="C175" s="10" t="s">
        <v>243</v>
      </c>
      <c r="D175" s="12" t="s">
        <v>93</v>
      </c>
      <c r="E175" s="6">
        <v>28400</v>
      </c>
      <c r="F175" s="8">
        <f>E175</f>
        <v>28400</v>
      </c>
      <c r="G175" s="9">
        <f>F175/10000</f>
        <v>2.84</v>
      </c>
    </row>
    <row r="176" spans="1:7" ht="15">
      <c r="A176" s="4" t="s">
        <v>244</v>
      </c>
      <c r="B176" s="8" t="s">
        <v>123</v>
      </c>
      <c r="C176" s="10" t="s">
        <v>245</v>
      </c>
      <c r="D176" s="12" t="s">
        <v>93</v>
      </c>
      <c r="E176" s="6">
        <v>42300</v>
      </c>
      <c r="F176" s="8">
        <f>E176</f>
        <v>42300</v>
      </c>
      <c r="G176" s="9">
        <f>F176/10000</f>
        <v>4.23</v>
      </c>
    </row>
    <row r="177" spans="1:7" ht="30">
      <c r="A177" s="4">
        <v>123</v>
      </c>
      <c r="B177" s="5" t="s">
        <v>246</v>
      </c>
      <c r="C177" s="10">
        <v>161</v>
      </c>
      <c r="D177" s="12"/>
      <c r="E177" s="6"/>
      <c r="F177" s="8"/>
      <c r="G177" s="9"/>
    </row>
    <row r="178" spans="1:7" ht="15">
      <c r="A178" s="4" t="s">
        <v>247</v>
      </c>
      <c r="B178" s="8" t="s">
        <v>141</v>
      </c>
      <c r="C178" s="10" t="s">
        <v>248</v>
      </c>
      <c r="D178" s="12" t="s">
        <v>249</v>
      </c>
      <c r="E178" s="6">
        <v>8000</v>
      </c>
      <c r="F178" s="8">
        <f>E178</f>
        <v>8000</v>
      </c>
      <c r="G178" s="9">
        <f>F178/10000</f>
        <v>0.8</v>
      </c>
    </row>
    <row r="179" spans="1:7" ht="15">
      <c r="A179" s="4" t="s">
        <v>250</v>
      </c>
      <c r="B179" s="8" t="s">
        <v>144</v>
      </c>
      <c r="C179" s="10" t="s">
        <v>251</v>
      </c>
      <c r="D179" s="12" t="s">
        <v>249</v>
      </c>
      <c r="E179" s="6">
        <v>11200</v>
      </c>
      <c r="F179" s="8">
        <f>E179</f>
        <v>11200</v>
      </c>
      <c r="G179" s="9">
        <f>F179/10000</f>
        <v>1.12</v>
      </c>
    </row>
    <row r="180" spans="1:7" ht="15">
      <c r="A180" s="4" t="s">
        <v>252</v>
      </c>
      <c r="B180" s="8" t="s">
        <v>120</v>
      </c>
      <c r="C180" s="10" t="s">
        <v>253</v>
      </c>
      <c r="D180" s="12" t="s">
        <v>249</v>
      </c>
      <c r="E180" s="6">
        <v>17600</v>
      </c>
      <c r="F180" s="8">
        <f>E180</f>
        <v>17600</v>
      </c>
      <c r="G180" s="9">
        <f>F180/10000</f>
        <v>1.76</v>
      </c>
    </row>
    <row r="181" spans="1:7" ht="30">
      <c r="A181" s="4">
        <v>124</v>
      </c>
      <c r="B181" s="5" t="s">
        <v>254</v>
      </c>
      <c r="C181" s="10">
        <v>162</v>
      </c>
      <c r="D181" s="12"/>
      <c r="E181" s="6"/>
      <c r="F181" s="8"/>
      <c r="G181" s="9"/>
    </row>
    <row r="182" spans="1:7" ht="15">
      <c r="A182" s="4" t="s">
        <v>255</v>
      </c>
      <c r="B182" s="8" t="s">
        <v>205</v>
      </c>
      <c r="C182" s="10" t="s">
        <v>256</v>
      </c>
      <c r="D182" s="12" t="s">
        <v>257</v>
      </c>
      <c r="E182" s="6">
        <v>3700</v>
      </c>
      <c r="F182" s="8">
        <f>E182</f>
        <v>3700</v>
      </c>
      <c r="G182" s="9">
        <f>F182/10000</f>
        <v>0.37</v>
      </c>
    </row>
    <row r="183" spans="1:7" ht="15">
      <c r="A183" s="4" t="s">
        <v>258</v>
      </c>
      <c r="B183" s="8" t="s">
        <v>141</v>
      </c>
      <c r="C183" s="10" t="s">
        <v>259</v>
      </c>
      <c r="D183" s="12" t="s">
        <v>257</v>
      </c>
      <c r="E183" s="6">
        <v>4800</v>
      </c>
      <c r="F183" s="8">
        <f>E183</f>
        <v>4800</v>
      </c>
      <c r="G183" s="9">
        <f>F183/10000</f>
        <v>0.48</v>
      </c>
    </row>
    <row r="184" spans="1:7" ht="15">
      <c r="A184" s="4" t="s">
        <v>260</v>
      </c>
      <c r="B184" s="8" t="s">
        <v>144</v>
      </c>
      <c r="C184" s="10" t="s">
        <v>261</v>
      </c>
      <c r="D184" s="12" t="s">
        <v>257</v>
      </c>
      <c r="E184" s="6">
        <v>5900</v>
      </c>
      <c r="F184" s="8">
        <f>E184</f>
        <v>5900</v>
      </c>
      <c r="G184" s="9">
        <f>F184/10000</f>
        <v>0.59</v>
      </c>
    </row>
    <row r="185" spans="1:7" ht="45">
      <c r="A185" s="4">
        <v>125</v>
      </c>
      <c r="B185" s="5" t="s">
        <v>262</v>
      </c>
      <c r="C185" s="10">
        <v>163</v>
      </c>
      <c r="D185" s="12"/>
      <c r="E185" s="6"/>
      <c r="F185" s="8"/>
      <c r="G185" s="9"/>
    </row>
    <row r="186" spans="1:7" ht="15">
      <c r="A186" s="4" t="s">
        <v>263</v>
      </c>
      <c r="B186" s="8" t="s">
        <v>120</v>
      </c>
      <c r="C186" s="10" t="s">
        <v>264</v>
      </c>
      <c r="D186" s="12" t="s">
        <v>265</v>
      </c>
      <c r="E186" s="6">
        <v>35100</v>
      </c>
      <c r="F186" s="8">
        <f>E186</f>
        <v>35100</v>
      </c>
      <c r="G186" s="9">
        <f>F186/10000</f>
        <v>3.51</v>
      </c>
    </row>
    <row r="187" spans="1:7" ht="15">
      <c r="A187" s="4" t="s">
        <v>266</v>
      </c>
      <c r="B187" s="8" t="s">
        <v>123</v>
      </c>
      <c r="C187" s="10" t="s">
        <v>267</v>
      </c>
      <c r="D187" s="12" t="s">
        <v>265</v>
      </c>
      <c r="E187" s="6">
        <v>50200</v>
      </c>
      <c r="F187" s="8">
        <f>E187</f>
        <v>50200</v>
      </c>
      <c r="G187" s="9">
        <f>F187/10000</f>
        <v>5.02</v>
      </c>
    </row>
    <row r="188" spans="1:7" ht="30">
      <c r="A188" s="4">
        <v>126</v>
      </c>
      <c r="B188" s="5" t="s">
        <v>268</v>
      </c>
      <c r="C188" s="10">
        <v>164</v>
      </c>
      <c r="D188" s="12"/>
      <c r="E188" s="6"/>
      <c r="F188" s="8"/>
      <c r="G188" s="9"/>
    </row>
    <row r="189" spans="1:7" ht="15">
      <c r="A189" s="4" t="s">
        <v>269</v>
      </c>
      <c r="B189" s="8" t="s">
        <v>120</v>
      </c>
      <c r="C189" s="10" t="s">
        <v>270</v>
      </c>
      <c r="D189" s="12" t="s">
        <v>271</v>
      </c>
      <c r="E189" s="6">
        <v>35100</v>
      </c>
      <c r="F189" s="8">
        <f>E189</f>
        <v>35100</v>
      </c>
      <c r="G189" s="9">
        <f>F189/10000</f>
        <v>3.51</v>
      </c>
    </row>
    <row r="190" spans="1:7" ht="15">
      <c r="A190" s="4" t="s">
        <v>272</v>
      </c>
      <c r="B190" s="8" t="s">
        <v>123</v>
      </c>
      <c r="C190" s="10" t="s">
        <v>273</v>
      </c>
      <c r="D190" s="12" t="s">
        <v>271</v>
      </c>
      <c r="E190" s="6">
        <v>52600</v>
      </c>
      <c r="F190" s="8">
        <f>E190</f>
        <v>52600</v>
      </c>
      <c r="G190" s="9">
        <f>F190/10000</f>
        <v>5.26</v>
      </c>
    </row>
    <row r="191" spans="1:7" ht="30">
      <c r="A191" s="4">
        <v>127</v>
      </c>
      <c r="B191" s="5" t="s">
        <v>274</v>
      </c>
      <c r="C191" s="10">
        <v>165</v>
      </c>
      <c r="D191" s="12"/>
      <c r="E191" s="6"/>
      <c r="F191" s="8"/>
      <c r="G191" s="9"/>
    </row>
    <row r="192" spans="1:7" ht="15">
      <c r="A192" s="4" t="s">
        <v>275</v>
      </c>
      <c r="B192" s="8" t="s">
        <v>123</v>
      </c>
      <c r="C192" s="10" t="s">
        <v>276</v>
      </c>
      <c r="D192" s="12" t="s">
        <v>277</v>
      </c>
      <c r="E192" s="6">
        <v>177800</v>
      </c>
      <c r="F192" s="8">
        <f>E192</f>
        <v>177800</v>
      </c>
      <c r="G192" s="9">
        <f>F192/10000</f>
        <v>17.78</v>
      </c>
    </row>
    <row r="193" spans="1:7" ht="15">
      <c r="A193" s="4" t="s">
        <v>278</v>
      </c>
      <c r="B193" s="8" t="s">
        <v>126</v>
      </c>
      <c r="C193" s="10" t="s">
        <v>279</v>
      </c>
      <c r="D193" s="12" t="s">
        <v>277</v>
      </c>
      <c r="E193" s="6">
        <v>183300</v>
      </c>
      <c r="F193" s="8">
        <f>E193</f>
        <v>183300</v>
      </c>
      <c r="G193" s="9">
        <f>F193/10000</f>
        <v>18.33</v>
      </c>
    </row>
    <row r="194" spans="1:7" ht="75">
      <c r="A194" s="4">
        <v>128</v>
      </c>
      <c r="B194" s="5" t="s">
        <v>280</v>
      </c>
      <c r="C194" s="10">
        <v>166</v>
      </c>
      <c r="D194" s="12"/>
      <c r="E194" s="6"/>
      <c r="F194" s="8"/>
      <c r="G194" s="9"/>
    </row>
    <row r="195" spans="1:7" ht="30">
      <c r="A195" s="4" t="s">
        <v>281</v>
      </c>
      <c r="B195" s="8" t="s">
        <v>144</v>
      </c>
      <c r="C195" s="10" t="s">
        <v>282</v>
      </c>
      <c r="D195" s="4" t="s">
        <v>283</v>
      </c>
      <c r="E195" s="6">
        <v>20000</v>
      </c>
      <c r="F195" s="8">
        <f>E195</f>
        <v>20000</v>
      </c>
      <c r="G195" s="9">
        <f>F195/10000</f>
        <v>2</v>
      </c>
    </row>
    <row r="196" spans="1:7" ht="30">
      <c r="A196" s="4" t="s">
        <v>284</v>
      </c>
      <c r="B196" s="8" t="s">
        <v>120</v>
      </c>
      <c r="C196" s="10" t="s">
        <v>285</v>
      </c>
      <c r="D196" s="4" t="s">
        <v>283</v>
      </c>
      <c r="E196" s="6">
        <v>23000</v>
      </c>
      <c r="F196" s="8">
        <f>E196</f>
        <v>23000</v>
      </c>
      <c r="G196" s="9">
        <f>F196/10000</f>
        <v>2.3</v>
      </c>
    </row>
    <row r="197" spans="1:7" ht="30">
      <c r="A197" s="4" t="s">
        <v>286</v>
      </c>
      <c r="B197" s="8" t="s">
        <v>123</v>
      </c>
      <c r="C197" s="10" t="s">
        <v>287</v>
      </c>
      <c r="D197" s="4" t="s">
        <v>283</v>
      </c>
      <c r="E197" s="6">
        <v>42300</v>
      </c>
      <c r="F197" s="8">
        <f>E197</f>
        <v>42300</v>
      </c>
      <c r="G197" s="9">
        <f>F197/10000</f>
        <v>4.23</v>
      </c>
    </row>
    <row r="198" spans="1:7" ht="15">
      <c r="A198" s="4"/>
      <c r="B198" s="5" t="s">
        <v>288</v>
      </c>
      <c r="C198" s="10"/>
      <c r="D198" s="12"/>
      <c r="E198" s="6"/>
      <c r="F198" s="8"/>
      <c r="G198" s="9"/>
    </row>
    <row r="199" spans="1:7" ht="30">
      <c r="A199" s="4" t="s">
        <v>289</v>
      </c>
      <c r="B199" s="8" t="s">
        <v>144</v>
      </c>
      <c r="C199" s="10" t="s">
        <v>290</v>
      </c>
      <c r="D199" s="4" t="s">
        <v>283</v>
      </c>
      <c r="E199" s="6">
        <v>29000</v>
      </c>
      <c r="F199" s="8">
        <f>E199</f>
        <v>29000</v>
      </c>
      <c r="G199" s="9">
        <f>F199/10000</f>
        <v>2.9</v>
      </c>
    </row>
    <row r="200" spans="1:7" ht="30">
      <c r="A200" s="4" t="s">
        <v>291</v>
      </c>
      <c r="B200" s="8" t="s">
        <v>120</v>
      </c>
      <c r="C200" s="10" t="s">
        <v>292</v>
      </c>
      <c r="D200" s="4" t="s">
        <v>283</v>
      </c>
      <c r="E200" s="6">
        <v>33300</v>
      </c>
      <c r="F200" s="8">
        <f>E200</f>
        <v>33300</v>
      </c>
      <c r="G200" s="9">
        <f>F200/10000</f>
        <v>3.33</v>
      </c>
    </row>
    <row r="201" spans="1:7" ht="30">
      <c r="A201" s="4" t="s">
        <v>293</v>
      </c>
      <c r="B201" s="8" t="s">
        <v>123</v>
      </c>
      <c r="C201" s="10" t="s">
        <v>294</v>
      </c>
      <c r="D201" s="4" t="s">
        <v>283</v>
      </c>
      <c r="E201" s="6">
        <v>62300</v>
      </c>
      <c r="F201" s="8">
        <f>E201</f>
        <v>62300</v>
      </c>
      <c r="G201" s="9">
        <f>F201/10000</f>
        <v>6.23</v>
      </c>
    </row>
    <row r="202" spans="1:7" ht="15">
      <c r="A202" s="4"/>
      <c r="B202" s="5" t="s">
        <v>295</v>
      </c>
      <c r="C202" s="10"/>
      <c r="D202" s="12"/>
      <c r="E202" s="6"/>
      <c r="F202" s="8"/>
      <c r="G202" s="9"/>
    </row>
    <row r="203" spans="1:7" ht="30">
      <c r="A203" s="4" t="s">
        <v>296</v>
      </c>
      <c r="B203" s="8" t="s">
        <v>144</v>
      </c>
      <c r="C203" s="10" t="s">
        <v>297</v>
      </c>
      <c r="D203" s="4" t="s">
        <v>283</v>
      </c>
      <c r="E203" s="6">
        <v>39300</v>
      </c>
      <c r="F203" s="8">
        <f>E203</f>
        <v>39300</v>
      </c>
      <c r="G203" s="9">
        <f>F203/10000</f>
        <v>3.93</v>
      </c>
    </row>
    <row r="204" spans="1:7" ht="30">
      <c r="A204" s="4" t="s">
        <v>298</v>
      </c>
      <c r="B204" s="8" t="s">
        <v>120</v>
      </c>
      <c r="C204" s="10" t="s">
        <v>299</v>
      </c>
      <c r="D204" s="4" t="s">
        <v>283</v>
      </c>
      <c r="E204" s="6">
        <v>44800</v>
      </c>
      <c r="F204" s="8">
        <f aca="true" t="shared" si="10" ref="F204:F231">E204</f>
        <v>44800</v>
      </c>
      <c r="G204" s="9">
        <f aca="true" t="shared" si="11" ref="G204:G231">F204/10000</f>
        <v>4.48</v>
      </c>
    </row>
    <row r="205" spans="1:7" ht="30">
      <c r="A205" s="4" t="s">
        <v>300</v>
      </c>
      <c r="B205" s="8" t="s">
        <v>123</v>
      </c>
      <c r="C205" s="10" t="s">
        <v>301</v>
      </c>
      <c r="D205" s="4" t="s">
        <v>283</v>
      </c>
      <c r="E205" s="6">
        <v>85900</v>
      </c>
      <c r="F205" s="8">
        <f t="shared" si="10"/>
        <v>85900</v>
      </c>
      <c r="G205" s="9">
        <f t="shared" si="11"/>
        <v>8.59</v>
      </c>
    </row>
    <row r="206" spans="1:7" ht="45">
      <c r="A206" s="4">
        <v>129</v>
      </c>
      <c r="B206" s="5" t="s">
        <v>302</v>
      </c>
      <c r="C206" s="10">
        <v>167</v>
      </c>
      <c r="D206" s="12" t="s">
        <v>37</v>
      </c>
      <c r="E206" s="6">
        <v>10000</v>
      </c>
      <c r="F206" s="8">
        <f t="shared" si="10"/>
        <v>10000</v>
      </c>
      <c r="G206" s="9">
        <f t="shared" si="11"/>
        <v>1</v>
      </c>
    </row>
    <row r="207" spans="1:7" ht="45">
      <c r="A207" s="4">
        <v>130</v>
      </c>
      <c r="B207" s="5" t="s">
        <v>303</v>
      </c>
      <c r="C207" s="10">
        <v>186</v>
      </c>
      <c r="D207" s="12" t="s">
        <v>217</v>
      </c>
      <c r="E207" s="6">
        <v>459700</v>
      </c>
      <c r="F207" s="8">
        <f t="shared" si="10"/>
        <v>459700</v>
      </c>
      <c r="G207" s="9">
        <f t="shared" si="11"/>
        <v>45.97</v>
      </c>
    </row>
    <row r="208" spans="1:7" ht="60">
      <c r="A208" s="4">
        <v>131</v>
      </c>
      <c r="B208" s="5" t="s">
        <v>304</v>
      </c>
      <c r="C208" s="10">
        <v>187</v>
      </c>
      <c r="D208" s="4" t="s">
        <v>305</v>
      </c>
      <c r="E208" s="6">
        <v>121600</v>
      </c>
      <c r="F208" s="8">
        <f t="shared" si="10"/>
        <v>121600</v>
      </c>
      <c r="G208" s="9">
        <f t="shared" si="11"/>
        <v>12.16</v>
      </c>
    </row>
    <row r="209" spans="1:7" ht="45">
      <c r="A209" s="4">
        <v>132</v>
      </c>
      <c r="B209" s="5" t="s">
        <v>306</v>
      </c>
      <c r="C209" s="10">
        <v>188</v>
      </c>
      <c r="D209" s="12" t="s">
        <v>217</v>
      </c>
      <c r="E209" s="6">
        <v>526200</v>
      </c>
      <c r="F209" s="8">
        <f t="shared" si="10"/>
        <v>526200</v>
      </c>
      <c r="G209" s="9">
        <f t="shared" si="11"/>
        <v>52.62</v>
      </c>
    </row>
    <row r="210" spans="1:7" ht="90">
      <c r="A210" s="4">
        <v>133</v>
      </c>
      <c r="B210" s="5" t="s">
        <v>307</v>
      </c>
      <c r="C210" s="10">
        <v>189</v>
      </c>
      <c r="D210" s="12" t="s">
        <v>217</v>
      </c>
      <c r="E210" s="6">
        <v>160100</v>
      </c>
      <c r="F210" s="8">
        <f t="shared" si="10"/>
        <v>160100</v>
      </c>
      <c r="G210" s="9">
        <f t="shared" si="11"/>
        <v>16.01</v>
      </c>
    </row>
    <row r="211" spans="1:7" ht="60">
      <c r="A211" s="4">
        <v>134</v>
      </c>
      <c r="B211" s="5" t="s">
        <v>308</v>
      </c>
      <c r="C211" s="10">
        <v>190</v>
      </c>
      <c r="D211" s="12" t="s">
        <v>309</v>
      </c>
      <c r="E211" s="6">
        <v>48400</v>
      </c>
      <c r="F211" s="8">
        <f t="shared" si="10"/>
        <v>48400</v>
      </c>
      <c r="G211" s="9">
        <f t="shared" si="11"/>
        <v>4.84</v>
      </c>
    </row>
    <row r="212" spans="1:7" ht="15">
      <c r="A212" s="4">
        <v>135</v>
      </c>
      <c r="B212" s="5" t="s">
        <v>310</v>
      </c>
      <c r="C212" s="10">
        <v>193</v>
      </c>
      <c r="D212" s="12" t="s">
        <v>37</v>
      </c>
      <c r="E212" s="6">
        <v>136700</v>
      </c>
      <c r="F212" s="8">
        <f t="shared" si="10"/>
        <v>136700</v>
      </c>
      <c r="G212" s="9">
        <f t="shared" si="11"/>
        <v>13.67</v>
      </c>
    </row>
    <row r="213" spans="1:7" ht="30">
      <c r="A213" s="4">
        <v>136</v>
      </c>
      <c r="B213" s="5" t="s">
        <v>311</v>
      </c>
      <c r="C213" s="10">
        <v>194</v>
      </c>
      <c r="D213" s="12" t="s">
        <v>37</v>
      </c>
      <c r="E213" s="6">
        <v>167500</v>
      </c>
      <c r="F213" s="8">
        <f t="shared" si="10"/>
        <v>167500</v>
      </c>
      <c r="G213" s="9">
        <f t="shared" si="11"/>
        <v>16.75</v>
      </c>
    </row>
    <row r="214" spans="1:7" ht="30">
      <c r="A214" s="4">
        <v>137</v>
      </c>
      <c r="B214" s="5" t="s">
        <v>312</v>
      </c>
      <c r="C214" s="10">
        <v>195</v>
      </c>
      <c r="D214" s="12" t="s">
        <v>37</v>
      </c>
      <c r="E214" s="6">
        <v>90100</v>
      </c>
      <c r="F214" s="8">
        <f t="shared" si="10"/>
        <v>90100</v>
      </c>
      <c r="G214" s="9">
        <f t="shared" si="11"/>
        <v>9.01</v>
      </c>
    </row>
    <row r="215" spans="1:7" ht="30">
      <c r="A215" s="4">
        <v>138</v>
      </c>
      <c r="B215" s="5" t="s">
        <v>313</v>
      </c>
      <c r="C215" s="10">
        <v>196</v>
      </c>
      <c r="D215" s="12" t="s">
        <v>37</v>
      </c>
      <c r="E215" s="6">
        <v>62300</v>
      </c>
      <c r="F215" s="8">
        <f t="shared" si="10"/>
        <v>62300</v>
      </c>
      <c r="G215" s="9">
        <f t="shared" si="11"/>
        <v>6.23</v>
      </c>
    </row>
    <row r="216" spans="1:7" ht="30">
      <c r="A216" s="4">
        <v>139</v>
      </c>
      <c r="B216" s="5" t="s">
        <v>314</v>
      </c>
      <c r="C216" s="10">
        <v>197</v>
      </c>
      <c r="D216" s="12" t="s">
        <v>44</v>
      </c>
      <c r="E216" s="6">
        <v>46600</v>
      </c>
      <c r="F216" s="8">
        <f t="shared" si="10"/>
        <v>46600</v>
      </c>
      <c r="G216" s="9">
        <f t="shared" si="11"/>
        <v>4.66</v>
      </c>
    </row>
    <row r="217" spans="1:7" ht="30">
      <c r="A217" s="4">
        <v>140</v>
      </c>
      <c r="B217" s="5" t="s">
        <v>315</v>
      </c>
      <c r="C217" s="10">
        <v>198</v>
      </c>
      <c r="D217" s="12" t="s">
        <v>44</v>
      </c>
      <c r="E217" s="6">
        <v>85300</v>
      </c>
      <c r="F217" s="8">
        <f t="shared" si="10"/>
        <v>85300</v>
      </c>
      <c r="G217" s="9">
        <f t="shared" si="11"/>
        <v>8.53</v>
      </c>
    </row>
    <row r="218" spans="1:7" ht="30">
      <c r="A218" s="4">
        <v>141</v>
      </c>
      <c r="B218" s="5" t="s">
        <v>316</v>
      </c>
      <c r="C218" s="10">
        <v>199</v>
      </c>
      <c r="D218" s="12" t="s">
        <v>44</v>
      </c>
      <c r="E218" s="6">
        <v>20000</v>
      </c>
      <c r="F218" s="8">
        <f t="shared" si="10"/>
        <v>20000</v>
      </c>
      <c r="G218" s="9">
        <f t="shared" si="11"/>
        <v>2</v>
      </c>
    </row>
    <row r="219" spans="1:7" ht="30">
      <c r="A219" s="4">
        <v>142</v>
      </c>
      <c r="B219" s="5" t="s">
        <v>317</v>
      </c>
      <c r="C219" s="10">
        <v>200</v>
      </c>
      <c r="D219" s="12" t="s">
        <v>44</v>
      </c>
      <c r="E219" s="6">
        <v>23600</v>
      </c>
      <c r="F219" s="8">
        <f t="shared" si="10"/>
        <v>23600</v>
      </c>
      <c r="G219" s="9">
        <f t="shared" si="11"/>
        <v>2.36</v>
      </c>
    </row>
    <row r="220" spans="1:7" ht="30">
      <c r="A220" s="4">
        <v>143</v>
      </c>
      <c r="B220" s="5" t="s">
        <v>318</v>
      </c>
      <c r="C220" s="10">
        <v>201</v>
      </c>
      <c r="D220" s="12" t="s">
        <v>44</v>
      </c>
      <c r="E220" s="6">
        <v>38100</v>
      </c>
      <c r="F220" s="8">
        <f t="shared" si="10"/>
        <v>38100</v>
      </c>
      <c r="G220" s="9">
        <f t="shared" si="11"/>
        <v>3.81</v>
      </c>
    </row>
    <row r="221" spans="1:7" ht="30">
      <c r="A221" s="4">
        <v>144</v>
      </c>
      <c r="B221" s="5" t="s">
        <v>319</v>
      </c>
      <c r="C221" s="10">
        <v>202</v>
      </c>
      <c r="D221" s="12" t="s">
        <v>37</v>
      </c>
      <c r="E221" s="6">
        <v>25400</v>
      </c>
      <c r="F221" s="8">
        <f t="shared" si="10"/>
        <v>25400</v>
      </c>
      <c r="G221" s="9">
        <f t="shared" si="11"/>
        <v>2.54</v>
      </c>
    </row>
    <row r="222" spans="1:7" ht="30">
      <c r="A222" s="4">
        <v>145</v>
      </c>
      <c r="B222" s="5" t="s">
        <v>320</v>
      </c>
      <c r="C222" s="10">
        <v>203</v>
      </c>
      <c r="D222" s="12" t="s">
        <v>37</v>
      </c>
      <c r="E222" s="6">
        <v>65000</v>
      </c>
      <c r="F222" s="8">
        <f t="shared" si="10"/>
        <v>65000</v>
      </c>
      <c r="G222" s="9">
        <f t="shared" si="11"/>
        <v>6.5</v>
      </c>
    </row>
    <row r="223" spans="1:7" ht="15">
      <c r="A223" s="4">
        <v>146</v>
      </c>
      <c r="B223" s="5" t="s">
        <v>321</v>
      </c>
      <c r="C223" s="10">
        <v>204</v>
      </c>
      <c r="D223" s="12" t="s">
        <v>37</v>
      </c>
      <c r="E223" s="6">
        <v>13300</v>
      </c>
      <c r="F223" s="8">
        <f t="shared" si="10"/>
        <v>13300</v>
      </c>
      <c r="G223" s="9">
        <f t="shared" si="11"/>
        <v>1.33</v>
      </c>
    </row>
    <row r="224" spans="1:7" ht="75">
      <c r="A224" s="4">
        <v>147</v>
      </c>
      <c r="B224" s="5" t="s">
        <v>322</v>
      </c>
      <c r="C224" s="10">
        <v>205</v>
      </c>
      <c r="D224" s="12" t="s">
        <v>37</v>
      </c>
      <c r="E224" s="6">
        <v>99200</v>
      </c>
      <c r="F224" s="8">
        <f t="shared" si="10"/>
        <v>99200</v>
      </c>
      <c r="G224" s="9">
        <f t="shared" si="11"/>
        <v>9.92</v>
      </c>
    </row>
    <row r="225" spans="1:7" ht="30">
      <c r="A225" s="4">
        <v>148</v>
      </c>
      <c r="B225" s="5" t="s">
        <v>323</v>
      </c>
      <c r="C225" s="10">
        <v>206</v>
      </c>
      <c r="D225" s="12" t="s">
        <v>37</v>
      </c>
      <c r="E225" s="6">
        <v>83500</v>
      </c>
      <c r="F225" s="8">
        <f t="shared" si="10"/>
        <v>83500</v>
      </c>
      <c r="G225" s="9">
        <f t="shared" si="11"/>
        <v>8.35</v>
      </c>
    </row>
    <row r="226" spans="1:7" ht="30">
      <c r="A226" s="4">
        <v>149</v>
      </c>
      <c r="B226" s="5" t="s">
        <v>324</v>
      </c>
      <c r="C226" s="10">
        <v>207</v>
      </c>
      <c r="D226" s="12" t="s">
        <v>37</v>
      </c>
      <c r="E226" s="6">
        <v>104000</v>
      </c>
      <c r="F226" s="8">
        <f t="shared" si="10"/>
        <v>104000</v>
      </c>
      <c r="G226" s="9">
        <f t="shared" si="11"/>
        <v>10.4</v>
      </c>
    </row>
    <row r="227" spans="1:7" ht="30">
      <c r="A227" s="4">
        <v>150</v>
      </c>
      <c r="B227" s="5" t="s">
        <v>325</v>
      </c>
      <c r="C227" s="10">
        <v>208</v>
      </c>
      <c r="D227" s="12" t="s">
        <v>44</v>
      </c>
      <c r="E227" s="6">
        <v>31500</v>
      </c>
      <c r="F227" s="8">
        <f t="shared" si="10"/>
        <v>31500</v>
      </c>
      <c r="G227" s="9">
        <f t="shared" si="11"/>
        <v>3.15</v>
      </c>
    </row>
    <row r="228" spans="1:7" ht="30">
      <c r="A228" s="4">
        <v>151</v>
      </c>
      <c r="B228" s="5" t="s">
        <v>326</v>
      </c>
      <c r="C228" s="10">
        <v>209</v>
      </c>
      <c r="D228" s="12" t="s">
        <v>44</v>
      </c>
      <c r="E228" s="6">
        <v>5300</v>
      </c>
      <c r="F228" s="8">
        <f t="shared" si="10"/>
        <v>5300</v>
      </c>
      <c r="G228" s="9">
        <f t="shared" si="11"/>
        <v>0.53</v>
      </c>
    </row>
    <row r="229" spans="1:7" ht="30">
      <c r="A229" s="4">
        <v>152</v>
      </c>
      <c r="B229" s="5" t="s">
        <v>327</v>
      </c>
      <c r="C229" s="10">
        <v>210</v>
      </c>
      <c r="D229" s="12" t="s">
        <v>44</v>
      </c>
      <c r="E229" s="6">
        <v>4300</v>
      </c>
      <c r="F229" s="8">
        <f t="shared" si="10"/>
        <v>4300</v>
      </c>
      <c r="G229" s="9">
        <f t="shared" si="11"/>
        <v>0.43</v>
      </c>
    </row>
    <row r="230" spans="1:7" ht="30">
      <c r="A230" s="4">
        <v>153</v>
      </c>
      <c r="B230" s="5" t="s">
        <v>328</v>
      </c>
      <c r="C230" s="10">
        <v>211</v>
      </c>
      <c r="D230" s="12" t="s">
        <v>44</v>
      </c>
      <c r="E230" s="6">
        <v>2100</v>
      </c>
      <c r="F230" s="8">
        <f t="shared" si="10"/>
        <v>2100</v>
      </c>
      <c r="G230" s="9">
        <f t="shared" si="11"/>
        <v>0.21</v>
      </c>
    </row>
    <row r="231" spans="1:7" ht="45">
      <c r="A231" s="4">
        <v>154</v>
      </c>
      <c r="B231" s="5" t="s">
        <v>329</v>
      </c>
      <c r="C231" s="10">
        <v>212</v>
      </c>
      <c r="D231" s="12" t="s">
        <v>15</v>
      </c>
      <c r="E231" s="6">
        <v>19400</v>
      </c>
      <c r="F231" s="8">
        <f t="shared" si="10"/>
        <v>19400</v>
      </c>
      <c r="G231" s="9">
        <f t="shared" si="11"/>
        <v>1.94</v>
      </c>
    </row>
    <row r="232" spans="1:7" ht="75">
      <c r="A232" s="4">
        <v>155</v>
      </c>
      <c r="B232" s="5" t="s">
        <v>330</v>
      </c>
      <c r="C232" s="10">
        <v>213</v>
      </c>
      <c r="D232" s="12"/>
      <c r="E232" s="6"/>
      <c r="F232" s="8"/>
      <c r="G232" s="9"/>
    </row>
    <row r="233" spans="1:7" ht="15">
      <c r="A233" s="4" t="s">
        <v>331</v>
      </c>
      <c r="B233" s="8" t="s">
        <v>332</v>
      </c>
      <c r="C233" s="10" t="s">
        <v>333</v>
      </c>
      <c r="D233" s="12" t="s">
        <v>15</v>
      </c>
      <c r="E233" s="6">
        <v>76800</v>
      </c>
      <c r="F233" s="8">
        <f>E233</f>
        <v>76800</v>
      </c>
      <c r="G233" s="9">
        <f>F233/10000</f>
        <v>7.68</v>
      </c>
    </row>
    <row r="234" spans="1:7" ht="15">
      <c r="A234" s="4" t="s">
        <v>334</v>
      </c>
      <c r="B234" s="8" t="s">
        <v>335</v>
      </c>
      <c r="C234" s="10" t="s">
        <v>336</v>
      </c>
      <c r="D234" s="12" t="s">
        <v>15</v>
      </c>
      <c r="E234" s="6">
        <v>79800</v>
      </c>
      <c r="F234" s="8">
        <f>E234</f>
        <v>79800</v>
      </c>
      <c r="G234" s="9">
        <f>F234/10000</f>
        <v>7.98</v>
      </c>
    </row>
    <row r="235" spans="1:7" ht="15">
      <c r="A235" s="4" t="s">
        <v>337</v>
      </c>
      <c r="B235" s="8" t="s">
        <v>338</v>
      </c>
      <c r="C235" s="10" t="s">
        <v>339</v>
      </c>
      <c r="D235" s="12" t="s">
        <v>15</v>
      </c>
      <c r="E235" s="6">
        <v>87100</v>
      </c>
      <c r="F235" s="8">
        <f>E235</f>
        <v>87100</v>
      </c>
      <c r="G235" s="9">
        <f>F235/10000</f>
        <v>8.71</v>
      </c>
    </row>
    <row r="236" spans="1:7" ht="15">
      <c r="A236" s="4" t="s">
        <v>340</v>
      </c>
      <c r="B236" s="8" t="s">
        <v>341</v>
      </c>
      <c r="C236" s="10" t="s">
        <v>342</v>
      </c>
      <c r="D236" s="12" t="s">
        <v>15</v>
      </c>
      <c r="E236" s="6">
        <v>96200</v>
      </c>
      <c r="F236" s="8">
        <f>E236</f>
        <v>96200</v>
      </c>
      <c r="G236" s="9">
        <f>F236/10000</f>
        <v>9.62</v>
      </c>
    </row>
    <row r="237" spans="1:7" ht="45">
      <c r="A237" s="4">
        <v>156</v>
      </c>
      <c r="B237" s="5" t="s">
        <v>343</v>
      </c>
      <c r="C237" s="10">
        <v>214</v>
      </c>
      <c r="D237" s="12"/>
      <c r="E237" s="6"/>
      <c r="F237" s="8"/>
      <c r="G237" s="9"/>
    </row>
    <row r="238" spans="1:7" ht="15">
      <c r="A238" s="4" t="s">
        <v>344</v>
      </c>
      <c r="B238" s="8" t="s">
        <v>205</v>
      </c>
      <c r="C238" s="10" t="s">
        <v>345</v>
      </c>
      <c r="D238" s="12" t="s">
        <v>15</v>
      </c>
      <c r="E238" s="6">
        <v>72000</v>
      </c>
      <c r="F238" s="8">
        <f>E238</f>
        <v>72000</v>
      </c>
      <c r="G238" s="9">
        <f>F238/10000</f>
        <v>7.2</v>
      </c>
    </row>
    <row r="239" spans="1:7" ht="15">
      <c r="A239" s="4" t="s">
        <v>346</v>
      </c>
      <c r="B239" s="8" t="s">
        <v>208</v>
      </c>
      <c r="C239" s="10" t="s">
        <v>347</v>
      </c>
      <c r="D239" s="12" t="s">
        <v>15</v>
      </c>
      <c r="E239" s="6">
        <v>69500</v>
      </c>
      <c r="F239" s="8">
        <f>E239</f>
        <v>69500</v>
      </c>
      <c r="G239" s="9">
        <f>F239/10000</f>
        <v>6.95</v>
      </c>
    </row>
    <row r="240" spans="1:7" ht="15">
      <c r="A240" s="4" t="s">
        <v>348</v>
      </c>
      <c r="B240" s="8" t="s">
        <v>141</v>
      </c>
      <c r="C240" s="10" t="s">
        <v>349</v>
      </c>
      <c r="D240" s="12" t="s">
        <v>15</v>
      </c>
      <c r="E240" s="6">
        <v>55000</v>
      </c>
      <c r="F240" s="8">
        <f>E240</f>
        <v>55000</v>
      </c>
      <c r="G240" s="9">
        <f>F240/10000</f>
        <v>5.5</v>
      </c>
    </row>
    <row r="241" spans="1:7" ht="15">
      <c r="A241" s="4" t="s">
        <v>350</v>
      </c>
      <c r="B241" s="8" t="s">
        <v>144</v>
      </c>
      <c r="C241" s="10" t="s">
        <v>351</v>
      </c>
      <c r="D241" s="12" t="s">
        <v>15</v>
      </c>
      <c r="E241" s="6">
        <v>44200</v>
      </c>
      <c r="F241" s="8">
        <f>E241</f>
        <v>44200</v>
      </c>
      <c r="G241" s="9">
        <f>F241/10000</f>
        <v>4.42</v>
      </c>
    </row>
    <row r="242" spans="1:7" ht="15">
      <c r="A242" s="4" t="s">
        <v>352</v>
      </c>
      <c r="B242" s="8" t="s">
        <v>120</v>
      </c>
      <c r="C242" s="10" t="s">
        <v>353</v>
      </c>
      <c r="D242" s="12" t="s">
        <v>15</v>
      </c>
      <c r="E242" s="6">
        <v>53200</v>
      </c>
      <c r="F242" s="8">
        <f>E242</f>
        <v>53200</v>
      </c>
      <c r="G242" s="9">
        <f>F242/10000</f>
        <v>5.32</v>
      </c>
    </row>
    <row r="243" spans="1:7" ht="60">
      <c r="A243" s="4">
        <v>157</v>
      </c>
      <c r="B243" s="5" t="s">
        <v>354</v>
      </c>
      <c r="C243" s="10">
        <v>215</v>
      </c>
      <c r="D243" s="12"/>
      <c r="E243" s="6"/>
      <c r="F243" s="8"/>
      <c r="G243" s="9"/>
    </row>
    <row r="244" spans="1:7" ht="15">
      <c r="A244" s="4" t="s">
        <v>355</v>
      </c>
      <c r="B244" s="8" t="s">
        <v>208</v>
      </c>
      <c r="C244" s="10" t="s">
        <v>356</v>
      </c>
      <c r="D244" s="12" t="s">
        <v>15</v>
      </c>
      <c r="E244" s="6">
        <v>108900</v>
      </c>
      <c r="F244" s="8">
        <f>E244</f>
        <v>108900</v>
      </c>
      <c r="G244" s="9">
        <f>F244/10000</f>
        <v>10.89</v>
      </c>
    </row>
    <row r="245" spans="1:7" ht="15">
      <c r="A245" s="4" t="s">
        <v>357</v>
      </c>
      <c r="B245" s="8" t="s">
        <v>141</v>
      </c>
      <c r="C245" s="10" t="s">
        <v>358</v>
      </c>
      <c r="D245" s="12" t="s">
        <v>15</v>
      </c>
      <c r="E245" s="6">
        <v>86500</v>
      </c>
      <c r="F245" s="8">
        <f>E245</f>
        <v>86500</v>
      </c>
      <c r="G245" s="9">
        <f>F245/10000</f>
        <v>8.65</v>
      </c>
    </row>
    <row r="246" spans="1:7" ht="15">
      <c r="A246" s="4" t="s">
        <v>359</v>
      </c>
      <c r="B246" s="8" t="s">
        <v>144</v>
      </c>
      <c r="C246" s="10" t="s">
        <v>360</v>
      </c>
      <c r="D246" s="12" t="s">
        <v>15</v>
      </c>
      <c r="E246" s="6">
        <v>70200</v>
      </c>
      <c r="F246" s="8">
        <f>E246</f>
        <v>70200</v>
      </c>
      <c r="G246" s="9">
        <f>F246/10000</f>
        <v>7.02</v>
      </c>
    </row>
    <row r="247" spans="1:7" ht="15">
      <c r="A247" s="4" t="s">
        <v>361</v>
      </c>
      <c r="B247" s="8" t="s">
        <v>147</v>
      </c>
      <c r="C247" s="10" t="s">
        <v>362</v>
      </c>
      <c r="D247" s="12" t="s">
        <v>15</v>
      </c>
      <c r="E247" s="6">
        <v>68300</v>
      </c>
      <c r="F247" s="8">
        <f>E247</f>
        <v>68300</v>
      </c>
      <c r="G247" s="9">
        <f>F247/10000</f>
        <v>6.83</v>
      </c>
    </row>
    <row r="248" spans="1:7" ht="30">
      <c r="A248" s="4">
        <v>158</v>
      </c>
      <c r="B248" s="5" t="s">
        <v>363</v>
      </c>
      <c r="C248" s="10">
        <v>216</v>
      </c>
      <c r="D248" s="12"/>
      <c r="E248" s="6"/>
      <c r="F248" s="8"/>
      <c r="G248" s="9"/>
    </row>
    <row r="249" spans="1:7" ht="15">
      <c r="A249" s="4" t="s">
        <v>364</v>
      </c>
      <c r="B249" s="8" t="s">
        <v>332</v>
      </c>
      <c r="C249" s="10" t="s">
        <v>365</v>
      </c>
      <c r="D249" s="12" t="s">
        <v>44</v>
      </c>
      <c r="E249" s="6">
        <v>12100</v>
      </c>
      <c r="F249" s="8">
        <f>E249</f>
        <v>12100</v>
      </c>
      <c r="G249" s="9">
        <f>F249/10000</f>
        <v>1.21</v>
      </c>
    </row>
    <row r="250" spans="1:7" ht="15">
      <c r="A250" s="4" t="s">
        <v>366</v>
      </c>
      <c r="B250" s="8" t="s">
        <v>367</v>
      </c>
      <c r="C250" s="10" t="s">
        <v>368</v>
      </c>
      <c r="D250" s="12" t="s">
        <v>44</v>
      </c>
      <c r="E250" s="6">
        <v>17500</v>
      </c>
      <c r="F250" s="8">
        <f aca="true" t="shared" si="12" ref="F250:F262">E250</f>
        <v>17500</v>
      </c>
      <c r="G250" s="9">
        <f aca="true" t="shared" si="13" ref="G250:G262">F250/10000</f>
        <v>1.75</v>
      </c>
    </row>
    <row r="251" spans="1:7" ht="15">
      <c r="A251" s="4" t="s">
        <v>369</v>
      </c>
      <c r="B251" s="8" t="s">
        <v>335</v>
      </c>
      <c r="C251" s="10" t="s">
        <v>370</v>
      </c>
      <c r="D251" s="12" t="s">
        <v>44</v>
      </c>
      <c r="E251" s="6">
        <v>29000</v>
      </c>
      <c r="F251" s="8">
        <f t="shared" si="12"/>
        <v>29000</v>
      </c>
      <c r="G251" s="9">
        <f t="shared" si="13"/>
        <v>2.9</v>
      </c>
    </row>
    <row r="252" spans="1:7" ht="45">
      <c r="A252" s="4">
        <v>159</v>
      </c>
      <c r="B252" s="5" t="s">
        <v>371</v>
      </c>
      <c r="C252" s="10">
        <v>217</v>
      </c>
      <c r="D252" s="12" t="s">
        <v>372</v>
      </c>
      <c r="E252" s="6">
        <v>14500</v>
      </c>
      <c r="F252" s="8">
        <f t="shared" si="12"/>
        <v>14500</v>
      </c>
      <c r="G252" s="9">
        <f t="shared" si="13"/>
        <v>1.45</v>
      </c>
    </row>
    <row r="253" spans="1:7" ht="30">
      <c r="A253" s="4">
        <v>160</v>
      </c>
      <c r="B253" s="5" t="s">
        <v>373</v>
      </c>
      <c r="C253" s="10">
        <v>220</v>
      </c>
      <c r="D253" s="12" t="s">
        <v>372</v>
      </c>
      <c r="E253" s="6">
        <v>2700</v>
      </c>
      <c r="F253" s="8">
        <f t="shared" si="12"/>
        <v>2700</v>
      </c>
      <c r="G253" s="9">
        <f t="shared" si="13"/>
        <v>0.27</v>
      </c>
    </row>
    <row r="254" spans="1:7" ht="30">
      <c r="A254" s="4">
        <v>161</v>
      </c>
      <c r="B254" s="5" t="s">
        <v>374</v>
      </c>
      <c r="C254" s="10">
        <v>223</v>
      </c>
      <c r="D254" s="12" t="s">
        <v>44</v>
      </c>
      <c r="E254" s="6">
        <v>509300</v>
      </c>
      <c r="F254" s="8">
        <f t="shared" si="12"/>
        <v>509300</v>
      </c>
      <c r="G254" s="9">
        <f t="shared" si="13"/>
        <v>50.93</v>
      </c>
    </row>
    <row r="255" spans="1:7" ht="45">
      <c r="A255" s="4">
        <v>162</v>
      </c>
      <c r="B255" s="5" t="s">
        <v>375</v>
      </c>
      <c r="C255" s="10">
        <v>224</v>
      </c>
      <c r="D255" s="12" t="s">
        <v>44</v>
      </c>
      <c r="E255" s="6">
        <v>9100</v>
      </c>
      <c r="F255" s="8">
        <f t="shared" si="12"/>
        <v>9100</v>
      </c>
      <c r="G255" s="9">
        <f t="shared" si="13"/>
        <v>0.91</v>
      </c>
    </row>
    <row r="256" spans="1:7" ht="120">
      <c r="A256" s="4">
        <v>163</v>
      </c>
      <c r="B256" s="5" t="s">
        <v>376</v>
      </c>
      <c r="C256" s="10">
        <v>226</v>
      </c>
      <c r="D256" s="12" t="s">
        <v>37</v>
      </c>
      <c r="E256" s="6">
        <v>200000</v>
      </c>
      <c r="F256" s="8">
        <f t="shared" si="12"/>
        <v>200000</v>
      </c>
      <c r="G256" s="9">
        <f t="shared" si="13"/>
        <v>20</v>
      </c>
    </row>
    <row r="257" spans="1:7" ht="120">
      <c r="A257" s="4">
        <v>164</v>
      </c>
      <c r="B257" s="5" t="s">
        <v>377</v>
      </c>
      <c r="C257" s="10">
        <v>227</v>
      </c>
      <c r="D257" s="12" t="s">
        <v>37</v>
      </c>
      <c r="E257" s="6">
        <v>190000</v>
      </c>
      <c r="F257" s="8">
        <f t="shared" si="12"/>
        <v>190000</v>
      </c>
      <c r="G257" s="9">
        <f t="shared" si="13"/>
        <v>19</v>
      </c>
    </row>
    <row r="258" spans="1:7" ht="90">
      <c r="A258" s="4">
        <v>165</v>
      </c>
      <c r="B258" s="5" t="s">
        <v>378</v>
      </c>
      <c r="C258" s="10">
        <v>228</v>
      </c>
      <c r="D258" s="12" t="s">
        <v>37</v>
      </c>
      <c r="E258" s="6">
        <v>176600</v>
      </c>
      <c r="F258" s="8">
        <f t="shared" si="12"/>
        <v>176600</v>
      </c>
      <c r="G258" s="9">
        <f t="shared" si="13"/>
        <v>17.66</v>
      </c>
    </row>
    <row r="259" spans="1:7" ht="90">
      <c r="A259" s="4">
        <v>166</v>
      </c>
      <c r="B259" s="5" t="s">
        <v>379</v>
      </c>
      <c r="C259" s="10">
        <v>229</v>
      </c>
      <c r="D259" s="12" t="s">
        <v>15</v>
      </c>
      <c r="E259" s="6">
        <v>23600</v>
      </c>
      <c r="F259" s="8">
        <f t="shared" si="12"/>
        <v>23600</v>
      </c>
      <c r="G259" s="9">
        <f t="shared" si="13"/>
        <v>2.36</v>
      </c>
    </row>
    <row r="260" spans="1:7" ht="30">
      <c r="A260" s="4">
        <v>167</v>
      </c>
      <c r="B260" s="5" t="s">
        <v>380</v>
      </c>
      <c r="C260" s="10">
        <v>230</v>
      </c>
      <c r="D260" s="12" t="s">
        <v>15</v>
      </c>
      <c r="E260" s="6">
        <v>10100</v>
      </c>
      <c r="F260" s="8">
        <f t="shared" si="12"/>
        <v>10100</v>
      </c>
      <c r="G260" s="9">
        <f t="shared" si="13"/>
        <v>1.01</v>
      </c>
    </row>
    <row r="261" spans="1:7" ht="45">
      <c r="A261" s="4">
        <v>168</v>
      </c>
      <c r="B261" s="5" t="s">
        <v>381</v>
      </c>
      <c r="C261" s="10">
        <v>231</v>
      </c>
      <c r="D261" s="12" t="s">
        <v>37</v>
      </c>
      <c r="E261" s="6">
        <v>71400</v>
      </c>
      <c r="F261" s="8">
        <f t="shared" si="12"/>
        <v>71400</v>
      </c>
      <c r="G261" s="9">
        <f t="shared" si="13"/>
        <v>7.14</v>
      </c>
    </row>
    <row r="262" spans="1:7" ht="30">
      <c r="A262" s="4">
        <v>169</v>
      </c>
      <c r="B262" s="5" t="s">
        <v>382</v>
      </c>
      <c r="C262" s="10">
        <v>241</v>
      </c>
      <c r="D262" s="12" t="s">
        <v>383</v>
      </c>
      <c r="E262" s="6">
        <v>14400</v>
      </c>
      <c r="F262" s="8">
        <f t="shared" si="12"/>
        <v>14400</v>
      </c>
      <c r="G262" s="9">
        <f t="shared" si="13"/>
        <v>1.44</v>
      </c>
    </row>
    <row r="263" spans="1:7" ht="30">
      <c r="A263" s="4">
        <v>170</v>
      </c>
      <c r="B263" s="5" t="s">
        <v>384</v>
      </c>
      <c r="C263" s="10">
        <v>242</v>
      </c>
      <c r="D263" s="12"/>
      <c r="E263" s="6"/>
      <c r="F263" s="8"/>
      <c r="G263" s="9"/>
    </row>
    <row r="264" spans="1:7" ht="15">
      <c r="A264" s="4" t="s">
        <v>385</v>
      </c>
      <c r="B264" s="8" t="s">
        <v>386</v>
      </c>
      <c r="C264" s="10" t="s">
        <v>387</v>
      </c>
      <c r="D264" s="12" t="s">
        <v>388</v>
      </c>
      <c r="E264" s="6">
        <v>4300</v>
      </c>
      <c r="F264" s="8">
        <f aca="true" t="shared" si="14" ref="F264:F270">E264</f>
        <v>4300</v>
      </c>
      <c r="G264" s="9">
        <f aca="true" t="shared" si="15" ref="G264:G270">F264/10000</f>
        <v>0.43</v>
      </c>
    </row>
    <row r="265" spans="1:7" ht="15">
      <c r="A265" s="4" t="s">
        <v>389</v>
      </c>
      <c r="B265" s="8" t="s">
        <v>390</v>
      </c>
      <c r="C265" s="10" t="s">
        <v>391</v>
      </c>
      <c r="D265" s="12" t="s">
        <v>388</v>
      </c>
      <c r="E265" s="6">
        <v>7500</v>
      </c>
      <c r="F265" s="8">
        <f t="shared" si="14"/>
        <v>7500</v>
      </c>
      <c r="G265" s="9">
        <f t="shared" si="15"/>
        <v>0.75</v>
      </c>
    </row>
    <row r="266" spans="1:7" ht="60">
      <c r="A266" s="4">
        <v>171</v>
      </c>
      <c r="B266" s="5" t="s">
        <v>392</v>
      </c>
      <c r="C266" s="10">
        <v>243</v>
      </c>
      <c r="D266" s="12" t="s">
        <v>393</v>
      </c>
      <c r="E266" s="6">
        <v>16300</v>
      </c>
      <c r="F266" s="8">
        <f t="shared" si="14"/>
        <v>16300</v>
      </c>
      <c r="G266" s="9">
        <f t="shared" si="15"/>
        <v>1.63</v>
      </c>
    </row>
    <row r="267" spans="1:7" ht="30">
      <c r="A267" s="4" t="s">
        <v>394</v>
      </c>
      <c r="B267" s="5" t="s">
        <v>395</v>
      </c>
      <c r="C267" s="10" t="s">
        <v>396</v>
      </c>
      <c r="D267" s="12" t="s">
        <v>393</v>
      </c>
      <c r="E267" s="6">
        <v>36300</v>
      </c>
      <c r="F267" s="8">
        <f t="shared" si="14"/>
        <v>36300</v>
      </c>
      <c r="G267" s="9">
        <f t="shared" si="15"/>
        <v>3.63</v>
      </c>
    </row>
    <row r="268" spans="1:7" ht="30">
      <c r="A268" s="4">
        <v>172</v>
      </c>
      <c r="B268" s="5" t="s">
        <v>397</v>
      </c>
      <c r="C268" s="10">
        <v>244</v>
      </c>
      <c r="D268" s="12" t="s">
        <v>398</v>
      </c>
      <c r="E268" s="6">
        <v>6400</v>
      </c>
      <c r="F268" s="8">
        <f t="shared" si="14"/>
        <v>6400</v>
      </c>
      <c r="G268" s="9">
        <f t="shared" si="15"/>
        <v>0.64</v>
      </c>
    </row>
    <row r="269" spans="1:7" ht="45">
      <c r="A269" s="4">
        <v>173</v>
      </c>
      <c r="B269" s="5" t="s">
        <v>399</v>
      </c>
      <c r="C269" s="10">
        <v>245</v>
      </c>
      <c r="D269" s="12" t="s">
        <v>400</v>
      </c>
      <c r="E269" s="6">
        <v>10300</v>
      </c>
      <c r="F269" s="8">
        <f t="shared" si="14"/>
        <v>10300</v>
      </c>
      <c r="G269" s="9">
        <f t="shared" si="15"/>
        <v>1.03</v>
      </c>
    </row>
    <row r="270" spans="1:7" ht="15">
      <c r="A270" s="4">
        <v>174</v>
      </c>
      <c r="B270" s="5" t="s">
        <v>401</v>
      </c>
      <c r="C270" s="10">
        <v>246</v>
      </c>
      <c r="D270" s="12" t="s">
        <v>79</v>
      </c>
      <c r="E270" s="6">
        <v>4300</v>
      </c>
      <c r="F270" s="8">
        <f t="shared" si="14"/>
        <v>4300</v>
      </c>
      <c r="G270" s="9">
        <f t="shared" si="15"/>
        <v>0.43</v>
      </c>
    </row>
    <row r="271" spans="1:7" ht="60">
      <c r="A271" s="4">
        <v>175</v>
      </c>
      <c r="B271" s="5" t="s">
        <v>402</v>
      </c>
      <c r="C271" s="10">
        <v>247</v>
      </c>
      <c r="E271" s="6"/>
      <c r="F271" s="8"/>
      <c r="G271" s="9"/>
    </row>
    <row r="272" spans="1:7" ht="15">
      <c r="A272" s="4" t="s">
        <v>403</v>
      </c>
      <c r="B272" s="8" t="s">
        <v>404</v>
      </c>
      <c r="C272" s="10" t="s">
        <v>405</v>
      </c>
      <c r="D272" s="12" t="s">
        <v>406</v>
      </c>
      <c r="E272" s="6">
        <v>34500</v>
      </c>
      <c r="F272" s="8">
        <f>E272</f>
        <v>34500</v>
      </c>
      <c r="G272" s="9">
        <f>F272/10000</f>
        <v>3.45</v>
      </c>
    </row>
    <row r="273" spans="1:7" ht="15">
      <c r="A273" s="4" t="s">
        <v>407</v>
      </c>
      <c r="B273" s="8" t="s">
        <v>408</v>
      </c>
      <c r="C273" s="10" t="s">
        <v>409</v>
      </c>
      <c r="D273" s="12" t="s">
        <v>406</v>
      </c>
      <c r="E273" s="6">
        <v>55600</v>
      </c>
      <c r="F273" s="8">
        <f>E273</f>
        <v>55600</v>
      </c>
      <c r="G273" s="9">
        <f>F273/10000</f>
        <v>5.56</v>
      </c>
    </row>
    <row r="274" spans="1:7" ht="75">
      <c r="A274" s="4">
        <v>176</v>
      </c>
      <c r="B274" s="5" t="s">
        <v>410</v>
      </c>
      <c r="C274" s="10">
        <v>248</v>
      </c>
      <c r="D274" s="12"/>
      <c r="E274" s="6"/>
      <c r="F274" s="8"/>
      <c r="G274" s="9"/>
    </row>
    <row r="275" spans="1:7" ht="15">
      <c r="A275" s="4" t="s">
        <v>411</v>
      </c>
      <c r="B275" s="8" t="s">
        <v>412</v>
      </c>
      <c r="C275" s="10" t="s">
        <v>413</v>
      </c>
      <c r="D275" s="12" t="s">
        <v>309</v>
      </c>
      <c r="E275" s="6">
        <v>40500</v>
      </c>
      <c r="F275" s="8">
        <f>E275</f>
        <v>40500</v>
      </c>
      <c r="G275" s="9">
        <f>F275/10000</f>
        <v>4.05</v>
      </c>
    </row>
    <row r="276" spans="1:7" ht="15">
      <c r="A276" s="4" t="s">
        <v>414</v>
      </c>
      <c r="B276" s="8" t="s">
        <v>415</v>
      </c>
      <c r="C276" s="10" t="s">
        <v>416</v>
      </c>
      <c r="D276" s="12" t="s">
        <v>309</v>
      </c>
      <c r="E276" s="6">
        <v>49600</v>
      </c>
      <c r="F276" s="8">
        <f>E276</f>
        <v>49600</v>
      </c>
      <c r="G276" s="9">
        <f>F276/10000</f>
        <v>4.96</v>
      </c>
    </row>
    <row r="277" spans="1:7" ht="15">
      <c r="A277" s="4" t="s">
        <v>417</v>
      </c>
      <c r="B277" s="8" t="s">
        <v>341</v>
      </c>
      <c r="C277" s="10" t="s">
        <v>418</v>
      </c>
      <c r="D277" s="12" t="s">
        <v>309</v>
      </c>
      <c r="E277" s="6">
        <v>60500</v>
      </c>
      <c r="F277" s="8">
        <f>E277</f>
        <v>60500</v>
      </c>
      <c r="G277" s="9">
        <f>F277/10000</f>
        <v>6.05</v>
      </c>
    </row>
    <row r="278" spans="1:7" ht="75">
      <c r="A278" s="4">
        <v>177</v>
      </c>
      <c r="B278" s="5" t="s">
        <v>419</v>
      </c>
      <c r="C278" s="10">
        <v>249</v>
      </c>
      <c r="D278" s="12" t="s">
        <v>420</v>
      </c>
      <c r="E278" s="6">
        <v>55600</v>
      </c>
      <c r="F278" s="8">
        <f>E278</f>
        <v>55600</v>
      </c>
      <c r="G278" s="9">
        <f>F278/10000</f>
        <v>5.56</v>
      </c>
    </row>
    <row r="279" spans="1:7" ht="90">
      <c r="A279" s="4">
        <v>178</v>
      </c>
      <c r="B279" s="5" t="s">
        <v>421</v>
      </c>
      <c r="C279" s="10">
        <v>250</v>
      </c>
      <c r="D279" s="12"/>
      <c r="E279" s="6"/>
      <c r="F279" s="8"/>
      <c r="G279" s="9"/>
    </row>
    <row r="280" spans="1:7" ht="15">
      <c r="A280" s="4" t="s">
        <v>422</v>
      </c>
      <c r="B280" s="8" t="s">
        <v>332</v>
      </c>
      <c r="C280" s="10" t="s">
        <v>423</v>
      </c>
      <c r="D280" s="12" t="s">
        <v>15</v>
      </c>
      <c r="E280" s="6">
        <v>64700</v>
      </c>
      <c r="F280" s="8">
        <f>E280</f>
        <v>64700</v>
      </c>
      <c r="G280" s="9">
        <f>F280/10000</f>
        <v>6.47</v>
      </c>
    </row>
    <row r="281" spans="1:7" ht="15">
      <c r="A281" s="4" t="s">
        <v>424</v>
      </c>
      <c r="B281" s="8" t="s">
        <v>335</v>
      </c>
      <c r="C281" s="10" t="s">
        <v>425</v>
      </c>
      <c r="D281" s="12" t="s">
        <v>15</v>
      </c>
      <c r="E281" s="6">
        <v>67700</v>
      </c>
      <c r="F281" s="8">
        <f>E281</f>
        <v>67700</v>
      </c>
      <c r="G281" s="9">
        <f>F281/10000</f>
        <v>6.77</v>
      </c>
    </row>
    <row r="282" spans="1:7" ht="15">
      <c r="A282" s="4" t="s">
        <v>426</v>
      </c>
      <c r="B282" s="8" t="s">
        <v>338</v>
      </c>
      <c r="C282" s="10" t="s">
        <v>427</v>
      </c>
      <c r="D282" s="12" t="s">
        <v>15</v>
      </c>
      <c r="E282" s="6">
        <v>75600</v>
      </c>
      <c r="F282" s="8">
        <f>E282</f>
        <v>75600</v>
      </c>
      <c r="G282" s="9">
        <f>F282/10000</f>
        <v>7.56</v>
      </c>
    </row>
    <row r="283" spans="1:7" ht="15">
      <c r="A283" s="4" t="s">
        <v>428</v>
      </c>
      <c r="B283" s="8" t="s">
        <v>341</v>
      </c>
      <c r="C283" s="10" t="s">
        <v>429</v>
      </c>
      <c r="D283" s="12" t="s">
        <v>15</v>
      </c>
      <c r="E283" s="6">
        <v>85900</v>
      </c>
      <c r="F283" s="8">
        <f>E283</f>
        <v>85900</v>
      </c>
      <c r="G283" s="9">
        <f>F283/10000</f>
        <v>8.59</v>
      </c>
    </row>
    <row r="284" spans="1:7" ht="75">
      <c r="A284" s="4"/>
      <c r="B284" s="5" t="s">
        <v>430</v>
      </c>
      <c r="C284" s="10"/>
      <c r="D284" s="12"/>
      <c r="E284" s="6">
        <v>50000</v>
      </c>
      <c r="F284" s="8">
        <f>E284</f>
        <v>50000</v>
      </c>
      <c r="G284" s="9">
        <f>F284/10000</f>
        <v>5</v>
      </c>
    </row>
    <row r="285" spans="1:7" ht="15">
      <c r="A285" s="13"/>
      <c r="B285" s="14"/>
      <c r="C285" s="15"/>
      <c r="D285" s="16"/>
      <c r="E285" s="17"/>
      <c r="F285" s="18"/>
      <c r="G285" s="19"/>
    </row>
    <row r="286" spans="1:6" ht="15">
      <c r="A286" s="13"/>
      <c r="B286" s="14"/>
      <c r="C286" s="15"/>
      <c r="D286" s="16"/>
      <c r="E286" s="17"/>
      <c r="F286" s="18"/>
    </row>
    <row r="287" spans="1:6" ht="15">
      <c r="A287" s="13"/>
      <c r="B287" s="14"/>
      <c r="C287" s="15"/>
      <c r="D287" s="16"/>
      <c r="E287" s="17"/>
      <c r="F287" s="18"/>
    </row>
    <row r="291" spans="2:6" ht="15">
      <c r="B291" t="s">
        <v>431</v>
      </c>
      <c r="F291" t="s">
        <v>432</v>
      </c>
    </row>
  </sheetData>
  <sheetProtection/>
  <mergeCells count="4">
    <mergeCell ref="A5:G5"/>
    <mergeCell ref="A6:G6"/>
    <mergeCell ref="A7:G7"/>
    <mergeCell ref="A8:F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9.140625" style="0" customWidth="1"/>
    <col min="2" max="2" width="22.8515625" style="0" customWidth="1"/>
    <col min="3" max="3" width="9.28125" style="0" customWidth="1"/>
  </cols>
  <sheetData>
    <row r="1" spans="1:3" ht="18.75">
      <c r="A1" s="2"/>
      <c r="B1" s="36" t="s">
        <v>523</v>
      </c>
      <c r="C1" s="130"/>
    </row>
    <row r="2" spans="1:3" ht="18.75">
      <c r="A2" s="2"/>
      <c r="B2" s="36" t="s">
        <v>452</v>
      </c>
      <c r="C2" s="130"/>
    </row>
    <row r="3" spans="1:3" ht="18.75">
      <c r="A3" s="2"/>
      <c r="B3" s="36" t="s">
        <v>524</v>
      </c>
      <c r="C3" s="130"/>
    </row>
    <row r="4" spans="1:3" ht="18.75">
      <c r="A4" s="2"/>
      <c r="B4" s="35" t="s">
        <v>525</v>
      </c>
      <c r="C4" s="2"/>
    </row>
    <row r="5" spans="1:3" ht="18.75">
      <c r="A5" s="2"/>
      <c r="B5" s="2"/>
      <c r="C5" s="2"/>
    </row>
    <row r="6" spans="1:3" ht="18.75">
      <c r="A6" s="2"/>
      <c r="B6" s="2"/>
      <c r="C6" s="2"/>
    </row>
    <row r="7" spans="1:3" ht="18.75">
      <c r="A7" s="248" t="s">
        <v>765</v>
      </c>
      <c r="B7" s="248"/>
      <c r="C7" s="248"/>
    </row>
    <row r="8" spans="1:3" ht="18.75">
      <c r="A8" s="248" t="s">
        <v>766</v>
      </c>
      <c r="B8" s="248"/>
      <c r="C8" s="248"/>
    </row>
    <row r="9" spans="1:3" ht="18.75">
      <c r="A9" s="248" t="s">
        <v>767</v>
      </c>
      <c r="B9" s="248"/>
      <c r="C9" s="248"/>
    </row>
    <row r="10" spans="1:3" ht="18.75">
      <c r="A10" s="248" t="s">
        <v>781</v>
      </c>
      <c r="B10" s="248"/>
      <c r="C10" s="248"/>
    </row>
    <row r="11" spans="1:3" ht="18.75">
      <c r="A11" s="125"/>
      <c r="B11" s="125"/>
      <c r="C11" s="125"/>
    </row>
    <row r="12" spans="1:3" ht="37.5">
      <c r="A12" s="126" t="s">
        <v>457</v>
      </c>
      <c r="B12" s="128" t="s">
        <v>773</v>
      </c>
      <c r="C12" s="2"/>
    </row>
    <row r="13" spans="1:3" ht="18.75">
      <c r="A13" s="127" t="s">
        <v>775</v>
      </c>
      <c r="B13" s="133">
        <f>10.6314*0.7</f>
        <v>7.441979999999999</v>
      </c>
      <c r="C13" s="2"/>
    </row>
    <row r="14" spans="1:3" ht="18.75">
      <c r="A14" s="127" t="s">
        <v>768</v>
      </c>
      <c r="B14" s="127">
        <v>0.888</v>
      </c>
      <c r="C14" s="2"/>
    </row>
    <row r="15" spans="1:3" ht="18.75">
      <c r="A15" s="127" t="s">
        <v>776</v>
      </c>
      <c r="B15" s="127">
        <v>5.521</v>
      </c>
      <c r="C15" s="2"/>
    </row>
    <row r="16" spans="1:3" ht="18.75">
      <c r="A16" s="127" t="s">
        <v>769</v>
      </c>
      <c r="B16" s="133">
        <f>SUM(B13:B15)</f>
        <v>13.85098</v>
      </c>
      <c r="C16" s="2"/>
    </row>
    <row r="17" spans="1:3" ht="18.75">
      <c r="A17" s="127" t="s">
        <v>503</v>
      </c>
      <c r="B17" s="133">
        <f>B16*20/100</f>
        <v>2.770196</v>
      </c>
      <c r="C17" s="2"/>
    </row>
    <row r="18" spans="1:3" ht="18.75">
      <c r="A18" s="127" t="s">
        <v>770</v>
      </c>
      <c r="B18" s="133">
        <f>B16+B17</f>
        <v>16.621176</v>
      </c>
      <c r="C18" s="2"/>
    </row>
    <row r="19" spans="1:3" ht="18.75">
      <c r="A19" s="127" t="s">
        <v>771</v>
      </c>
      <c r="B19" s="132">
        <v>16.62</v>
      </c>
      <c r="C19" s="2"/>
    </row>
    <row r="20" spans="1:3" ht="18.75">
      <c r="A20" s="2"/>
      <c r="B20" s="2"/>
      <c r="C20" s="2"/>
    </row>
    <row r="21" spans="1:3" ht="18.75">
      <c r="A21" s="2"/>
      <c r="B21" s="2"/>
      <c r="C21" s="2"/>
    </row>
    <row r="22" spans="1:3" ht="18.75">
      <c r="A22" s="69"/>
      <c r="B22" s="69"/>
      <c r="C22" s="69"/>
    </row>
    <row r="23" spans="1:3" ht="18.75">
      <c r="A23" s="2" t="s">
        <v>431</v>
      </c>
      <c r="B23" s="2" t="s">
        <v>780</v>
      </c>
      <c r="C23" s="131"/>
    </row>
    <row r="24" spans="1:3" ht="18.75">
      <c r="A24" s="2"/>
      <c r="B24" s="2"/>
      <c r="C24" s="131"/>
    </row>
    <row r="25" spans="1:3" ht="18.75">
      <c r="A25" s="2"/>
      <c r="B25" s="2"/>
      <c r="C25" s="131"/>
    </row>
    <row r="26" spans="1:3" ht="18.75">
      <c r="A26" s="2"/>
      <c r="B26" s="2"/>
      <c r="C26" s="131"/>
    </row>
    <row r="27" spans="1:3" ht="18.75">
      <c r="A27" s="2"/>
      <c r="B27" s="2"/>
      <c r="C27" s="131"/>
    </row>
    <row r="28" spans="1:3" ht="18.75">
      <c r="A28" s="2"/>
      <c r="B28" s="2"/>
      <c r="C28" s="131"/>
    </row>
    <row r="29" spans="1:3" ht="18.75">
      <c r="A29" s="2"/>
      <c r="B29" s="36" t="s">
        <v>523</v>
      </c>
      <c r="C29" s="130"/>
    </row>
    <row r="30" spans="1:3" ht="18.75">
      <c r="A30" s="2"/>
      <c r="B30" s="36" t="s">
        <v>452</v>
      </c>
      <c r="C30" s="130"/>
    </row>
    <row r="31" spans="1:3" ht="18.75">
      <c r="A31" s="2"/>
      <c r="B31" s="36" t="s">
        <v>524</v>
      </c>
      <c r="C31" s="130"/>
    </row>
    <row r="32" spans="1:3" ht="18.75">
      <c r="A32" s="2"/>
      <c r="B32" s="35" t="s">
        <v>525</v>
      </c>
      <c r="C32" s="2"/>
    </row>
    <row r="33" spans="1:3" ht="18.75">
      <c r="A33" s="2"/>
      <c r="B33" s="2"/>
      <c r="C33" s="2"/>
    </row>
    <row r="34" spans="1:3" ht="18.75">
      <c r="A34" s="2"/>
      <c r="B34" s="2"/>
      <c r="C34" s="2"/>
    </row>
    <row r="35" spans="1:3" ht="18.75">
      <c r="A35" s="248" t="s">
        <v>765</v>
      </c>
      <c r="B35" s="248"/>
      <c r="C35" s="248"/>
    </row>
    <row r="36" spans="1:3" ht="18.75">
      <c r="A36" s="248" t="s">
        <v>766</v>
      </c>
      <c r="B36" s="248"/>
      <c r="C36" s="248"/>
    </row>
    <row r="37" spans="1:3" ht="18.75">
      <c r="A37" s="248" t="s">
        <v>772</v>
      </c>
      <c r="B37" s="248"/>
      <c r="C37" s="248"/>
    </row>
    <row r="38" spans="1:3" ht="18.75">
      <c r="A38" s="248" t="s">
        <v>781</v>
      </c>
      <c r="B38" s="248"/>
      <c r="C38" s="248"/>
    </row>
    <row r="39" spans="1:3" ht="18.75">
      <c r="A39" s="125"/>
      <c r="B39" s="125"/>
      <c r="C39" s="125"/>
    </row>
    <row r="40" spans="1:3" ht="37.5">
      <c r="A40" s="126" t="s">
        <v>457</v>
      </c>
      <c r="B40" s="129" t="s">
        <v>774</v>
      </c>
      <c r="C40" s="2"/>
    </row>
    <row r="41" spans="1:3" ht="18.75">
      <c r="A41" s="127" t="s">
        <v>777</v>
      </c>
      <c r="B41" s="133">
        <f>10.6314*1.2</f>
        <v>12.757679999999999</v>
      </c>
      <c r="C41" s="2"/>
    </row>
    <row r="42" spans="1:3" ht="18.75">
      <c r="A42" s="127" t="s">
        <v>778</v>
      </c>
      <c r="B42" s="133">
        <f>2*0.888</f>
        <v>1.776</v>
      </c>
      <c r="C42" s="2"/>
    </row>
    <row r="43" spans="1:3" ht="18.75">
      <c r="A43" s="127" t="s">
        <v>779</v>
      </c>
      <c r="B43" s="133">
        <f>15*0.5521</f>
        <v>8.281500000000001</v>
      </c>
      <c r="C43" s="2"/>
    </row>
    <row r="44" spans="1:3" ht="18.75">
      <c r="A44" s="127" t="s">
        <v>769</v>
      </c>
      <c r="B44" s="133">
        <f>SUM(B41:B43)</f>
        <v>22.815179999999998</v>
      </c>
      <c r="C44" s="2"/>
    </row>
    <row r="45" spans="1:3" ht="18.75">
      <c r="A45" s="127" t="s">
        <v>503</v>
      </c>
      <c r="B45" s="133">
        <f>B44*20/100</f>
        <v>4.563035999999999</v>
      </c>
      <c r="C45" s="2"/>
    </row>
    <row r="46" spans="1:3" ht="18.75">
      <c r="A46" s="127" t="s">
        <v>770</v>
      </c>
      <c r="B46" s="133">
        <f>B44+B45</f>
        <v>27.378216</v>
      </c>
      <c r="C46" s="2"/>
    </row>
    <row r="47" spans="1:3" ht="18.75">
      <c r="A47" s="127" t="s">
        <v>771</v>
      </c>
      <c r="B47" s="127">
        <v>27.38</v>
      </c>
      <c r="C47" s="2"/>
    </row>
    <row r="48" spans="1:3" ht="18.75">
      <c r="A48" s="2"/>
      <c r="B48" s="2"/>
      <c r="C48" s="2"/>
    </row>
    <row r="49" spans="1:3" ht="18.75">
      <c r="A49" s="2"/>
      <c r="B49" s="2"/>
      <c r="C49" s="2"/>
    </row>
    <row r="50" spans="1:3" ht="18.75">
      <c r="A50" s="69"/>
      <c r="B50" s="69"/>
      <c r="C50" s="69"/>
    </row>
    <row r="51" spans="1:3" ht="18.75">
      <c r="A51" s="2" t="s">
        <v>431</v>
      </c>
      <c r="B51" s="2" t="s">
        <v>780</v>
      </c>
      <c r="C51" s="131"/>
    </row>
  </sheetData>
  <sheetProtection/>
  <mergeCells count="8">
    <mergeCell ref="A7:C7"/>
    <mergeCell ref="A37:C37"/>
    <mergeCell ref="A38:C38"/>
    <mergeCell ref="A8:C8"/>
    <mergeCell ref="A9:C9"/>
    <mergeCell ref="A10:C10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0.57421875" style="0" customWidth="1"/>
    <col min="2" max="2" width="14.7109375" style="0" customWidth="1"/>
    <col min="3" max="3" width="14.00390625" style="0" customWidth="1"/>
    <col min="4" max="4" width="12.140625" style="0" customWidth="1"/>
    <col min="5" max="5" width="11.140625" style="0" customWidth="1"/>
    <col min="6" max="6" width="18.7109375" style="0" customWidth="1"/>
    <col min="7" max="7" width="15.57421875" style="0" customWidth="1"/>
  </cols>
  <sheetData>
    <row r="1" spans="1:7" ht="18.75">
      <c r="A1" s="134"/>
      <c r="B1" s="134"/>
      <c r="C1" s="134"/>
      <c r="D1" s="134"/>
      <c r="E1" s="135" t="s">
        <v>782</v>
      </c>
      <c r="F1" s="135"/>
      <c r="G1" s="136"/>
    </row>
    <row r="2" spans="1:7" ht="18.75">
      <c r="A2" s="134"/>
      <c r="B2" s="134"/>
      <c r="C2" s="134"/>
      <c r="D2" s="134"/>
      <c r="E2" s="135" t="s">
        <v>783</v>
      </c>
      <c r="F2" s="135"/>
      <c r="G2" s="136"/>
    </row>
    <row r="3" spans="1:7" ht="18.75">
      <c r="A3" s="134"/>
      <c r="B3" s="134"/>
      <c r="C3" s="134"/>
      <c r="D3" s="134"/>
      <c r="E3" s="135" t="s">
        <v>784</v>
      </c>
      <c r="F3" s="135"/>
      <c r="G3" s="136"/>
    </row>
    <row r="4" spans="1:7" ht="18.75">
      <c r="A4" s="134"/>
      <c r="B4" s="134"/>
      <c r="C4" s="134"/>
      <c r="D4" s="134"/>
      <c r="E4" s="2" t="s">
        <v>785</v>
      </c>
      <c r="F4" s="135"/>
      <c r="G4" s="136"/>
    </row>
    <row r="5" spans="1:7" ht="18.75">
      <c r="A5" s="134"/>
      <c r="B5" s="134"/>
      <c r="C5" s="134"/>
      <c r="D5" s="134"/>
      <c r="E5" s="136"/>
      <c r="F5" s="136"/>
      <c r="G5" s="136"/>
    </row>
    <row r="6" spans="1:7" ht="15.75">
      <c r="A6" s="249" t="s">
        <v>786</v>
      </c>
      <c r="B6" s="249"/>
      <c r="C6" s="249"/>
      <c r="D6" s="249"/>
      <c r="E6" s="249"/>
      <c r="F6" s="249"/>
      <c r="G6" s="249"/>
    </row>
    <row r="7" spans="1:7" ht="15.75">
      <c r="A7" s="250" t="s">
        <v>787</v>
      </c>
      <c r="B7" s="250"/>
      <c r="C7" s="250"/>
      <c r="D7" s="250"/>
      <c r="E7" s="250"/>
      <c r="F7" s="250"/>
      <c r="G7" s="250"/>
    </row>
    <row r="8" spans="1:7" ht="15.75">
      <c r="A8" s="251" t="s">
        <v>788</v>
      </c>
      <c r="B8" s="251"/>
      <c r="C8" s="251"/>
      <c r="D8" s="251"/>
      <c r="E8" s="251"/>
      <c r="F8" s="251"/>
      <c r="G8" s="251"/>
    </row>
    <row r="9" spans="1:7" ht="15.75">
      <c r="A9" s="250" t="s">
        <v>789</v>
      </c>
      <c r="B9" s="250"/>
      <c r="C9" s="250"/>
      <c r="D9" s="250"/>
      <c r="E9" s="250"/>
      <c r="F9" s="250"/>
      <c r="G9" s="250"/>
    </row>
    <row r="10" spans="1:7" ht="16.5" thickBot="1">
      <c r="A10" s="137"/>
      <c r="B10" s="137"/>
      <c r="C10" s="137"/>
      <c r="D10" s="137"/>
      <c r="E10" s="137"/>
      <c r="F10" s="137"/>
      <c r="G10" s="137"/>
    </row>
    <row r="11" spans="1:7" ht="79.5" thickBot="1">
      <c r="A11" s="138" t="s">
        <v>790</v>
      </c>
      <c r="B11" s="139" t="s">
        <v>10</v>
      </c>
      <c r="C11" s="140" t="s">
        <v>791</v>
      </c>
      <c r="D11" s="139" t="s">
        <v>503</v>
      </c>
      <c r="E11" s="140" t="s">
        <v>792</v>
      </c>
      <c r="F11" s="141" t="s">
        <v>793</v>
      </c>
      <c r="G11" s="141" t="s">
        <v>794</v>
      </c>
    </row>
    <row r="12" spans="1:7" ht="16.5" thickBot="1">
      <c r="A12" s="142">
        <v>1</v>
      </c>
      <c r="B12" s="143">
        <v>2</v>
      </c>
      <c r="C12" s="143">
        <v>3</v>
      </c>
      <c r="D12" s="143">
        <v>4</v>
      </c>
      <c r="E12" s="143">
        <v>5</v>
      </c>
      <c r="F12" s="144">
        <v>6</v>
      </c>
      <c r="G12" s="145">
        <v>7</v>
      </c>
    </row>
    <row r="13" spans="1:7" ht="22.5">
      <c r="A13" s="146" t="s">
        <v>795</v>
      </c>
      <c r="B13" s="147" t="s">
        <v>537</v>
      </c>
      <c r="C13" s="148">
        <v>15</v>
      </c>
      <c r="D13" s="148">
        <f>C13*20/100</f>
        <v>3</v>
      </c>
      <c r="E13" s="148">
        <f>C13+D13</f>
        <v>18</v>
      </c>
      <c r="F13" s="149">
        <f>E13</f>
        <v>18</v>
      </c>
      <c r="G13" s="150">
        <v>180000</v>
      </c>
    </row>
    <row r="14" spans="1:7" ht="23.25" thickBot="1">
      <c r="A14" s="151" t="s">
        <v>796</v>
      </c>
      <c r="B14" s="152" t="s">
        <v>537</v>
      </c>
      <c r="C14" s="153">
        <f>88333/10000</f>
        <v>8.8333</v>
      </c>
      <c r="D14" s="153">
        <f>C14*20/100</f>
        <v>1.76666</v>
      </c>
      <c r="E14" s="153">
        <f>C14+D14</f>
        <v>10.59996</v>
      </c>
      <c r="F14" s="154">
        <f aca="true" t="shared" si="0" ref="F14:F67">E14</f>
        <v>10.59996</v>
      </c>
      <c r="G14" s="155">
        <v>106000</v>
      </c>
    </row>
    <row r="15" spans="1:7" ht="23.25">
      <c r="A15" s="156" t="s">
        <v>797</v>
      </c>
      <c r="B15" s="157" t="s">
        <v>537</v>
      </c>
      <c r="C15" s="158">
        <f>137528/10000</f>
        <v>13.7528</v>
      </c>
      <c r="D15" s="158">
        <f aca="true" t="shared" si="1" ref="D15:D34">C15*20/100</f>
        <v>2.7505600000000006</v>
      </c>
      <c r="E15" s="158">
        <f aca="true" t="shared" si="2" ref="E15:E34">C15+D15</f>
        <v>16.50336</v>
      </c>
      <c r="F15" s="149">
        <f t="shared" si="0"/>
        <v>16.50336</v>
      </c>
      <c r="G15" s="159">
        <v>165000</v>
      </c>
    </row>
    <row r="16" spans="1:7" ht="23.25">
      <c r="A16" s="160" t="s">
        <v>798</v>
      </c>
      <c r="B16" s="161" t="s">
        <v>537</v>
      </c>
      <c r="C16" s="162">
        <f>82026/10000</f>
        <v>8.2026</v>
      </c>
      <c r="D16" s="162">
        <f t="shared" si="1"/>
        <v>1.6405200000000002</v>
      </c>
      <c r="E16" s="162">
        <f t="shared" si="2"/>
        <v>9.84312</v>
      </c>
      <c r="F16" s="163">
        <f t="shared" si="0"/>
        <v>9.84312</v>
      </c>
      <c r="G16" s="164">
        <v>98400</v>
      </c>
    </row>
    <row r="17" spans="1:7" ht="23.25">
      <c r="A17" s="160" t="s">
        <v>799</v>
      </c>
      <c r="B17" s="161" t="s">
        <v>539</v>
      </c>
      <c r="C17" s="162">
        <f>9013/10000</f>
        <v>0.9013</v>
      </c>
      <c r="D17" s="162">
        <f t="shared" si="1"/>
        <v>0.18026</v>
      </c>
      <c r="E17" s="162">
        <f t="shared" si="2"/>
        <v>1.08156</v>
      </c>
      <c r="F17" s="163">
        <f t="shared" si="0"/>
        <v>1.08156</v>
      </c>
      <c r="G17" s="164">
        <v>10800</v>
      </c>
    </row>
    <row r="18" spans="1:7" ht="24" thickBot="1">
      <c r="A18" s="165" t="s">
        <v>800</v>
      </c>
      <c r="B18" s="152" t="s">
        <v>539</v>
      </c>
      <c r="C18" s="166">
        <f>2854/10000</f>
        <v>0.2854</v>
      </c>
      <c r="D18" s="166">
        <f t="shared" si="1"/>
        <v>0.05708</v>
      </c>
      <c r="E18" s="166">
        <f t="shared" si="2"/>
        <v>0.34248</v>
      </c>
      <c r="F18" s="154">
        <f t="shared" si="0"/>
        <v>0.34248</v>
      </c>
      <c r="G18" s="167">
        <v>3400</v>
      </c>
    </row>
    <row r="19" spans="1:7" ht="23.25">
      <c r="A19" s="156" t="s">
        <v>801</v>
      </c>
      <c r="B19" s="157" t="s">
        <v>537</v>
      </c>
      <c r="C19" s="158">
        <f>161286/10000</f>
        <v>16.1286</v>
      </c>
      <c r="D19" s="158">
        <f t="shared" si="1"/>
        <v>3.22572</v>
      </c>
      <c r="E19" s="158">
        <f t="shared" si="2"/>
        <v>19.354319999999998</v>
      </c>
      <c r="F19" s="149">
        <f t="shared" si="0"/>
        <v>19.354319999999998</v>
      </c>
      <c r="G19" s="159">
        <v>193500</v>
      </c>
    </row>
    <row r="20" spans="1:7" ht="23.25">
      <c r="A20" s="160" t="s">
        <v>802</v>
      </c>
      <c r="B20" s="161" t="s">
        <v>537</v>
      </c>
      <c r="C20" s="162">
        <f>118835/10000</f>
        <v>11.8835</v>
      </c>
      <c r="D20" s="162">
        <f t="shared" si="1"/>
        <v>2.3767</v>
      </c>
      <c r="E20" s="162">
        <f t="shared" si="2"/>
        <v>14.2602</v>
      </c>
      <c r="F20" s="163">
        <f t="shared" si="0"/>
        <v>14.2602</v>
      </c>
      <c r="G20" s="164">
        <v>142600</v>
      </c>
    </row>
    <row r="21" spans="1:7" ht="23.25">
      <c r="A21" s="160" t="s">
        <v>799</v>
      </c>
      <c r="B21" s="161" t="s">
        <v>539</v>
      </c>
      <c r="C21" s="162">
        <f>7203/10000</f>
        <v>0.7203</v>
      </c>
      <c r="D21" s="162">
        <f t="shared" si="1"/>
        <v>0.14406</v>
      </c>
      <c r="E21" s="162">
        <f t="shared" si="2"/>
        <v>0.86436</v>
      </c>
      <c r="F21" s="163">
        <f t="shared" si="0"/>
        <v>0.86436</v>
      </c>
      <c r="G21" s="164">
        <v>8600</v>
      </c>
    </row>
    <row r="22" spans="1:7" ht="24" thickBot="1">
      <c r="A22" s="165" t="s">
        <v>800</v>
      </c>
      <c r="B22" s="152" t="s">
        <v>539</v>
      </c>
      <c r="C22" s="166">
        <f>2671/10000</f>
        <v>0.2671</v>
      </c>
      <c r="D22" s="166">
        <f t="shared" si="1"/>
        <v>0.05342</v>
      </c>
      <c r="E22" s="166">
        <f t="shared" si="2"/>
        <v>0.32052</v>
      </c>
      <c r="F22" s="154">
        <f t="shared" si="0"/>
        <v>0.32052</v>
      </c>
      <c r="G22" s="167">
        <v>3200</v>
      </c>
    </row>
    <row r="23" spans="1:7" ht="23.25">
      <c r="A23" s="156" t="s">
        <v>803</v>
      </c>
      <c r="B23" s="157" t="s">
        <v>537</v>
      </c>
      <c r="C23" s="158">
        <f>200706/10000</f>
        <v>20.0706</v>
      </c>
      <c r="D23" s="158">
        <f t="shared" si="1"/>
        <v>4.01412</v>
      </c>
      <c r="E23" s="158">
        <f t="shared" si="2"/>
        <v>24.084719999999997</v>
      </c>
      <c r="F23" s="149">
        <f t="shared" si="0"/>
        <v>24.084719999999997</v>
      </c>
      <c r="G23" s="168">
        <v>240800</v>
      </c>
    </row>
    <row r="24" spans="1:7" ht="24" thickBot="1">
      <c r="A24" s="165" t="s">
        <v>804</v>
      </c>
      <c r="B24" s="152" t="s">
        <v>537</v>
      </c>
      <c r="C24" s="166">
        <f>83548/10000</f>
        <v>8.3548</v>
      </c>
      <c r="D24" s="166">
        <f t="shared" si="1"/>
        <v>1.6709599999999998</v>
      </c>
      <c r="E24" s="166">
        <f t="shared" si="2"/>
        <v>10.025759999999998</v>
      </c>
      <c r="F24" s="154">
        <f t="shared" si="0"/>
        <v>10.025759999999998</v>
      </c>
      <c r="G24" s="169">
        <v>100300</v>
      </c>
    </row>
    <row r="25" spans="1:7" ht="23.25">
      <c r="A25" s="156" t="s">
        <v>805</v>
      </c>
      <c r="B25" s="157" t="s">
        <v>537</v>
      </c>
      <c r="C25" s="158">
        <f>427838/10000</f>
        <v>42.7838</v>
      </c>
      <c r="D25" s="158">
        <f t="shared" si="1"/>
        <v>8.556759999999999</v>
      </c>
      <c r="E25" s="158">
        <f t="shared" si="2"/>
        <v>51.340559999999996</v>
      </c>
      <c r="F25" s="149">
        <f t="shared" si="0"/>
        <v>51.340559999999996</v>
      </c>
      <c r="G25" s="159">
        <v>513400</v>
      </c>
    </row>
    <row r="26" spans="1:7" ht="23.25">
      <c r="A26" s="160" t="s">
        <v>806</v>
      </c>
      <c r="B26" s="161" t="s">
        <v>537</v>
      </c>
      <c r="C26" s="162">
        <f>222838/10000</f>
        <v>22.2838</v>
      </c>
      <c r="D26" s="162">
        <f t="shared" si="1"/>
        <v>4.45676</v>
      </c>
      <c r="E26" s="162">
        <f t="shared" si="2"/>
        <v>26.74056</v>
      </c>
      <c r="F26" s="163">
        <f t="shared" si="0"/>
        <v>26.74056</v>
      </c>
      <c r="G26" s="164">
        <v>267400</v>
      </c>
    </row>
    <row r="27" spans="1:7" ht="23.25">
      <c r="A27" s="160" t="s">
        <v>807</v>
      </c>
      <c r="B27" s="161" t="s">
        <v>537</v>
      </c>
      <c r="C27" s="162">
        <f>362108/10000</f>
        <v>36.2108</v>
      </c>
      <c r="D27" s="162">
        <f t="shared" si="1"/>
        <v>7.24216</v>
      </c>
      <c r="E27" s="162">
        <f t="shared" si="2"/>
        <v>43.45296</v>
      </c>
      <c r="F27" s="163">
        <f t="shared" si="0"/>
        <v>43.45296</v>
      </c>
      <c r="G27" s="164">
        <v>434500</v>
      </c>
    </row>
    <row r="28" spans="1:7" ht="24" thickBot="1">
      <c r="A28" s="165" t="s">
        <v>808</v>
      </c>
      <c r="B28" s="152" t="s">
        <v>537</v>
      </c>
      <c r="C28" s="166">
        <f>214508/10000</f>
        <v>21.4508</v>
      </c>
      <c r="D28" s="166">
        <f t="shared" si="1"/>
        <v>4.29016</v>
      </c>
      <c r="E28" s="166">
        <f t="shared" si="2"/>
        <v>25.74096</v>
      </c>
      <c r="F28" s="154">
        <f t="shared" si="0"/>
        <v>25.74096</v>
      </c>
      <c r="G28" s="167">
        <v>257400</v>
      </c>
    </row>
    <row r="29" spans="1:7" ht="23.25">
      <c r="A29" s="156" t="s">
        <v>809</v>
      </c>
      <c r="B29" s="157" t="s">
        <v>537</v>
      </c>
      <c r="C29" s="158">
        <f>344706/10000</f>
        <v>34.4706</v>
      </c>
      <c r="D29" s="158">
        <f t="shared" si="1"/>
        <v>6.894119999999999</v>
      </c>
      <c r="E29" s="158">
        <f t="shared" si="2"/>
        <v>41.36472</v>
      </c>
      <c r="F29" s="149">
        <f t="shared" si="0"/>
        <v>41.36472</v>
      </c>
      <c r="G29" s="159">
        <v>413600</v>
      </c>
    </row>
    <row r="30" spans="1:7" ht="23.25">
      <c r="A30" s="160" t="s">
        <v>810</v>
      </c>
      <c r="B30" s="161" t="s">
        <v>537</v>
      </c>
      <c r="C30" s="162">
        <f>201206/10000</f>
        <v>20.1206</v>
      </c>
      <c r="D30" s="162">
        <f t="shared" si="1"/>
        <v>4.02412</v>
      </c>
      <c r="E30" s="162">
        <f t="shared" si="2"/>
        <v>24.14472</v>
      </c>
      <c r="F30" s="163">
        <f t="shared" si="0"/>
        <v>24.14472</v>
      </c>
      <c r="G30" s="164">
        <v>241400</v>
      </c>
    </row>
    <row r="31" spans="1:7" ht="23.25">
      <c r="A31" s="160" t="s">
        <v>811</v>
      </c>
      <c r="B31" s="161" t="s">
        <v>537</v>
      </c>
      <c r="C31" s="162">
        <f>333017/10000</f>
        <v>33.3017</v>
      </c>
      <c r="D31" s="162">
        <f t="shared" si="1"/>
        <v>6.660339999999999</v>
      </c>
      <c r="E31" s="162">
        <f t="shared" si="2"/>
        <v>39.962039999999995</v>
      </c>
      <c r="F31" s="163">
        <f t="shared" si="0"/>
        <v>39.962039999999995</v>
      </c>
      <c r="G31" s="164">
        <v>399600</v>
      </c>
    </row>
    <row r="32" spans="1:7" ht="23.25">
      <c r="A32" s="160" t="s">
        <v>812</v>
      </c>
      <c r="B32" s="161" t="s">
        <v>537</v>
      </c>
      <c r="C32" s="162">
        <f>199767/10000</f>
        <v>19.9767</v>
      </c>
      <c r="D32" s="162">
        <f t="shared" si="1"/>
        <v>3.99534</v>
      </c>
      <c r="E32" s="162">
        <f t="shared" si="2"/>
        <v>23.97204</v>
      </c>
      <c r="F32" s="163">
        <f t="shared" si="0"/>
        <v>23.97204</v>
      </c>
      <c r="G32" s="164">
        <v>239700</v>
      </c>
    </row>
    <row r="33" spans="1:7" ht="23.25">
      <c r="A33" s="160" t="s">
        <v>813</v>
      </c>
      <c r="B33" s="161" t="s">
        <v>537</v>
      </c>
      <c r="C33" s="162">
        <f>363409/10000</f>
        <v>36.3409</v>
      </c>
      <c r="D33" s="162">
        <f t="shared" si="1"/>
        <v>7.26818</v>
      </c>
      <c r="E33" s="162">
        <f t="shared" si="2"/>
        <v>43.60908</v>
      </c>
      <c r="F33" s="163">
        <f t="shared" si="0"/>
        <v>43.60908</v>
      </c>
      <c r="G33" s="164">
        <v>436100</v>
      </c>
    </row>
    <row r="34" spans="1:7" ht="24" thickBot="1">
      <c r="A34" s="165" t="s">
        <v>814</v>
      </c>
      <c r="B34" s="152" t="s">
        <v>537</v>
      </c>
      <c r="C34" s="166">
        <f>203509/10000</f>
        <v>20.3509</v>
      </c>
      <c r="D34" s="166">
        <f t="shared" si="1"/>
        <v>4.07018</v>
      </c>
      <c r="E34" s="166">
        <f t="shared" si="2"/>
        <v>24.42108</v>
      </c>
      <c r="F34" s="154">
        <f t="shared" si="0"/>
        <v>24.42108</v>
      </c>
      <c r="G34" s="167">
        <v>244200</v>
      </c>
    </row>
    <row r="35" spans="1:7" ht="23.25">
      <c r="A35" s="156" t="s">
        <v>815</v>
      </c>
      <c r="B35" s="157"/>
      <c r="C35" s="158"/>
      <c r="D35" s="158"/>
      <c r="E35" s="158"/>
      <c r="F35" s="149"/>
      <c r="G35" s="159"/>
    </row>
    <row r="36" spans="1:7" ht="23.25">
      <c r="A36" s="160" t="s">
        <v>536</v>
      </c>
      <c r="B36" s="161" t="s">
        <v>537</v>
      </c>
      <c r="C36" s="162">
        <f>82089/10000</f>
        <v>8.2089</v>
      </c>
      <c r="D36" s="162">
        <f>C36*20/100</f>
        <v>1.64178</v>
      </c>
      <c r="E36" s="162">
        <f>C36+D36</f>
        <v>9.85068</v>
      </c>
      <c r="F36" s="163">
        <f t="shared" si="0"/>
        <v>9.85068</v>
      </c>
      <c r="G36" s="164">
        <v>98500</v>
      </c>
    </row>
    <row r="37" spans="1:7" ht="23.25">
      <c r="A37" s="160" t="s">
        <v>816</v>
      </c>
      <c r="B37" s="161" t="s">
        <v>539</v>
      </c>
      <c r="C37" s="162">
        <f>8208/10000</f>
        <v>0.8208</v>
      </c>
      <c r="D37" s="162">
        <f>C37*20/100</f>
        <v>0.16416</v>
      </c>
      <c r="E37" s="162">
        <f>C37+D37</f>
        <v>0.98496</v>
      </c>
      <c r="F37" s="163">
        <v>0.99</v>
      </c>
      <c r="G37" s="164">
        <v>9900</v>
      </c>
    </row>
    <row r="38" spans="1:7" ht="24" thickBot="1">
      <c r="A38" s="165" t="s">
        <v>817</v>
      </c>
      <c r="B38" s="152" t="s">
        <v>539</v>
      </c>
      <c r="C38" s="166">
        <f>4572/10000</f>
        <v>0.4572</v>
      </c>
      <c r="D38" s="166">
        <f>C38*20/100</f>
        <v>0.09144000000000001</v>
      </c>
      <c r="E38" s="166">
        <f>C38+D38</f>
        <v>0.54864</v>
      </c>
      <c r="F38" s="154">
        <f t="shared" si="0"/>
        <v>0.54864</v>
      </c>
      <c r="G38" s="167">
        <v>5500</v>
      </c>
    </row>
    <row r="39" spans="1:7" ht="23.25">
      <c r="A39" s="156" t="s">
        <v>818</v>
      </c>
      <c r="B39" s="157"/>
      <c r="C39" s="158"/>
      <c r="D39" s="158"/>
      <c r="E39" s="158"/>
      <c r="F39" s="149"/>
      <c r="G39" s="159"/>
    </row>
    <row r="40" spans="1:7" ht="23.25">
      <c r="A40" s="160" t="s">
        <v>819</v>
      </c>
      <c r="B40" s="161" t="s">
        <v>537</v>
      </c>
      <c r="C40" s="162">
        <f>134726/10000</f>
        <v>13.4726</v>
      </c>
      <c r="D40" s="162">
        <f aca="true" t="shared" si="3" ref="D40:D50">C40*20/100</f>
        <v>2.69452</v>
      </c>
      <c r="E40" s="162">
        <f aca="true" t="shared" si="4" ref="E40:E50">C40+D40</f>
        <v>16.16712</v>
      </c>
      <c r="F40" s="163">
        <f t="shared" si="0"/>
        <v>16.16712</v>
      </c>
      <c r="G40" s="164">
        <v>161700</v>
      </c>
    </row>
    <row r="41" spans="1:7" ht="23.25">
      <c r="A41" s="160" t="s">
        <v>816</v>
      </c>
      <c r="B41" s="161" t="s">
        <v>539</v>
      </c>
      <c r="C41" s="162">
        <f>9767/10000</f>
        <v>0.9767</v>
      </c>
      <c r="D41" s="162">
        <f t="shared" si="3"/>
        <v>0.19533999999999999</v>
      </c>
      <c r="E41" s="162">
        <f t="shared" si="4"/>
        <v>1.17204</v>
      </c>
      <c r="F41" s="163">
        <f t="shared" si="0"/>
        <v>1.17204</v>
      </c>
      <c r="G41" s="164">
        <v>11700</v>
      </c>
    </row>
    <row r="42" spans="1:7" ht="24" thickBot="1">
      <c r="A42" s="165" t="s">
        <v>817</v>
      </c>
      <c r="B42" s="152" t="s">
        <v>539</v>
      </c>
      <c r="C42" s="166">
        <f>4950/10000</f>
        <v>0.495</v>
      </c>
      <c r="D42" s="166">
        <f t="shared" si="3"/>
        <v>0.099</v>
      </c>
      <c r="E42" s="166">
        <f t="shared" si="4"/>
        <v>0.594</v>
      </c>
      <c r="F42" s="154">
        <f t="shared" si="0"/>
        <v>0.594</v>
      </c>
      <c r="G42" s="167">
        <v>5900</v>
      </c>
    </row>
    <row r="43" spans="1:7" ht="23.25">
      <c r="A43" s="156" t="s">
        <v>820</v>
      </c>
      <c r="B43" s="157" t="s">
        <v>537</v>
      </c>
      <c r="C43" s="158">
        <f>116863/10000</f>
        <v>11.6863</v>
      </c>
      <c r="D43" s="158">
        <f t="shared" si="3"/>
        <v>2.33726</v>
      </c>
      <c r="E43" s="158">
        <f t="shared" si="4"/>
        <v>14.02356</v>
      </c>
      <c r="F43" s="149">
        <f t="shared" si="0"/>
        <v>14.02356</v>
      </c>
      <c r="G43" s="159">
        <v>140200</v>
      </c>
    </row>
    <row r="44" spans="1:7" ht="23.25">
      <c r="A44" s="160" t="s">
        <v>799</v>
      </c>
      <c r="B44" s="161" t="s">
        <v>539</v>
      </c>
      <c r="C44" s="162">
        <f>6329/10000</f>
        <v>0.6329</v>
      </c>
      <c r="D44" s="162">
        <f t="shared" si="3"/>
        <v>0.12658000000000003</v>
      </c>
      <c r="E44" s="162">
        <f t="shared" si="4"/>
        <v>0.75948</v>
      </c>
      <c r="F44" s="163">
        <f t="shared" si="0"/>
        <v>0.75948</v>
      </c>
      <c r="G44" s="164">
        <v>7600</v>
      </c>
    </row>
    <row r="45" spans="1:7" ht="24" thickBot="1">
      <c r="A45" s="165" t="s">
        <v>800</v>
      </c>
      <c r="B45" s="152" t="s">
        <v>539</v>
      </c>
      <c r="C45" s="166">
        <f>2962/10000</f>
        <v>0.2962</v>
      </c>
      <c r="D45" s="166">
        <f t="shared" si="3"/>
        <v>0.05924</v>
      </c>
      <c r="E45" s="166">
        <f t="shared" si="4"/>
        <v>0.35544000000000003</v>
      </c>
      <c r="F45" s="154">
        <f t="shared" si="0"/>
        <v>0.35544000000000003</v>
      </c>
      <c r="G45" s="167">
        <v>3600</v>
      </c>
    </row>
    <row r="46" spans="1:7" ht="23.25">
      <c r="A46" s="156" t="s">
        <v>821</v>
      </c>
      <c r="B46" s="170" t="s">
        <v>537</v>
      </c>
      <c r="C46" s="171">
        <f>123643/10000</f>
        <v>12.3643</v>
      </c>
      <c r="D46" s="171">
        <f t="shared" si="3"/>
        <v>2.47286</v>
      </c>
      <c r="E46" s="171">
        <f t="shared" si="4"/>
        <v>14.83716</v>
      </c>
      <c r="F46" s="149">
        <f t="shared" si="0"/>
        <v>14.83716</v>
      </c>
      <c r="G46" s="172">
        <v>148400</v>
      </c>
    </row>
    <row r="47" spans="1:7" ht="23.25">
      <c r="A47" s="160" t="s">
        <v>816</v>
      </c>
      <c r="B47" s="173" t="s">
        <v>539</v>
      </c>
      <c r="C47" s="174">
        <f>9127/10000</f>
        <v>0.9127</v>
      </c>
      <c r="D47" s="174">
        <f t="shared" si="3"/>
        <v>0.18253999999999998</v>
      </c>
      <c r="E47" s="174">
        <f t="shared" si="4"/>
        <v>1.09524</v>
      </c>
      <c r="F47" s="163">
        <f t="shared" si="0"/>
        <v>1.09524</v>
      </c>
      <c r="G47" s="175">
        <v>11000</v>
      </c>
    </row>
    <row r="48" spans="1:7" ht="24" thickBot="1">
      <c r="A48" s="165" t="s">
        <v>817</v>
      </c>
      <c r="B48" s="176" t="s">
        <v>539</v>
      </c>
      <c r="C48" s="177">
        <f>4118/10000</f>
        <v>0.4118</v>
      </c>
      <c r="D48" s="177">
        <f t="shared" si="3"/>
        <v>0.08236</v>
      </c>
      <c r="E48" s="177">
        <f t="shared" si="4"/>
        <v>0.49416</v>
      </c>
      <c r="F48" s="154">
        <f t="shared" si="0"/>
        <v>0.49416</v>
      </c>
      <c r="G48" s="178">
        <v>4900</v>
      </c>
    </row>
    <row r="49" spans="1:7" ht="23.25">
      <c r="A49" s="156" t="s">
        <v>822</v>
      </c>
      <c r="B49" s="170" t="s">
        <v>537</v>
      </c>
      <c r="C49" s="171">
        <f>82568/10000</f>
        <v>8.2568</v>
      </c>
      <c r="D49" s="171">
        <f t="shared" si="3"/>
        <v>1.65136</v>
      </c>
      <c r="E49" s="171">
        <f t="shared" si="4"/>
        <v>9.90816</v>
      </c>
      <c r="F49" s="149">
        <f t="shared" si="0"/>
        <v>9.90816</v>
      </c>
      <c r="G49" s="172">
        <v>99100</v>
      </c>
    </row>
    <row r="50" spans="1:7" ht="24" thickBot="1">
      <c r="A50" s="165" t="s">
        <v>823</v>
      </c>
      <c r="B50" s="176" t="s">
        <v>537</v>
      </c>
      <c r="C50" s="177">
        <f>36702/10000</f>
        <v>3.6702</v>
      </c>
      <c r="D50" s="177">
        <f t="shared" si="3"/>
        <v>0.7340399999999999</v>
      </c>
      <c r="E50" s="177">
        <f t="shared" si="4"/>
        <v>4.40424</v>
      </c>
      <c r="F50" s="154">
        <f t="shared" si="0"/>
        <v>4.40424</v>
      </c>
      <c r="G50" s="178">
        <v>44000</v>
      </c>
    </row>
    <row r="51" spans="1:7" ht="31.5">
      <c r="A51" s="179" t="s">
        <v>824</v>
      </c>
      <c r="B51" s="157"/>
      <c r="C51" s="158"/>
      <c r="D51" s="158"/>
      <c r="E51" s="158"/>
      <c r="F51" s="149"/>
      <c r="G51" s="159"/>
    </row>
    <row r="52" spans="1:7" ht="23.25">
      <c r="A52" s="160" t="s">
        <v>799</v>
      </c>
      <c r="B52" s="161" t="s">
        <v>537</v>
      </c>
      <c r="C52" s="162">
        <f>142735/10000</f>
        <v>14.2735</v>
      </c>
      <c r="D52" s="162">
        <f>C52*20/100</f>
        <v>2.8547000000000002</v>
      </c>
      <c r="E52" s="162">
        <f>C52+D52</f>
        <v>17.1282</v>
      </c>
      <c r="F52" s="163">
        <f t="shared" si="0"/>
        <v>17.1282</v>
      </c>
      <c r="G52" s="164">
        <v>171300</v>
      </c>
    </row>
    <row r="53" spans="1:7" ht="24" thickBot="1">
      <c r="A53" s="165" t="s">
        <v>800</v>
      </c>
      <c r="B53" s="152" t="s">
        <v>537</v>
      </c>
      <c r="C53" s="166">
        <f>107074/10000</f>
        <v>10.7074</v>
      </c>
      <c r="D53" s="166">
        <f>C53*20/100</f>
        <v>2.14148</v>
      </c>
      <c r="E53" s="166">
        <f>C53+D53</f>
        <v>12.84888</v>
      </c>
      <c r="F53" s="154">
        <f t="shared" si="0"/>
        <v>12.84888</v>
      </c>
      <c r="G53" s="167">
        <v>128500</v>
      </c>
    </row>
    <row r="54" spans="1:7" ht="31.5">
      <c r="A54" s="179" t="s">
        <v>825</v>
      </c>
      <c r="B54" s="157"/>
      <c r="C54" s="158"/>
      <c r="D54" s="158"/>
      <c r="E54" s="158"/>
      <c r="F54" s="149"/>
      <c r="G54" s="159"/>
    </row>
    <row r="55" spans="1:7" ht="23.25">
      <c r="A55" s="160" t="s">
        <v>799</v>
      </c>
      <c r="B55" s="161" t="s">
        <v>537</v>
      </c>
      <c r="C55" s="162">
        <f>207855/10000</f>
        <v>20.7855</v>
      </c>
      <c r="D55" s="162">
        <f>C55*20/100</f>
        <v>4.1571</v>
      </c>
      <c r="E55" s="162">
        <f>C55+D55</f>
        <v>24.9426</v>
      </c>
      <c r="F55" s="163">
        <f t="shared" si="0"/>
        <v>24.9426</v>
      </c>
      <c r="G55" s="164">
        <v>249400</v>
      </c>
    </row>
    <row r="56" spans="1:7" ht="24" thickBot="1">
      <c r="A56" s="165" t="s">
        <v>800</v>
      </c>
      <c r="B56" s="152" t="s">
        <v>537</v>
      </c>
      <c r="C56" s="166">
        <f>106380/10000</f>
        <v>10.638</v>
      </c>
      <c r="D56" s="166">
        <f>C56*20/100</f>
        <v>2.1275999999999997</v>
      </c>
      <c r="E56" s="166">
        <f>C56+D56</f>
        <v>12.7656</v>
      </c>
      <c r="F56" s="154">
        <f t="shared" si="0"/>
        <v>12.7656</v>
      </c>
      <c r="G56" s="167">
        <v>127700</v>
      </c>
    </row>
    <row r="57" spans="1:7" ht="23.25">
      <c r="A57" s="156" t="s">
        <v>826</v>
      </c>
      <c r="B57" s="180"/>
      <c r="C57" s="181"/>
      <c r="D57" s="171"/>
      <c r="E57" s="171"/>
      <c r="F57" s="149"/>
      <c r="G57" s="182"/>
    </row>
    <row r="58" spans="1:7" ht="23.25">
      <c r="A58" s="160" t="s">
        <v>827</v>
      </c>
      <c r="B58" s="173" t="s">
        <v>537</v>
      </c>
      <c r="C58" s="183">
        <f>166667/10000</f>
        <v>16.6667</v>
      </c>
      <c r="D58" s="174">
        <f aca="true" t="shared" si="5" ref="D58:D67">C58*20/100</f>
        <v>3.3333399999999993</v>
      </c>
      <c r="E58" s="174">
        <f aca="true" t="shared" si="6" ref="E58:E67">C58+D58</f>
        <v>20.00004</v>
      </c>
      <c r="F58" s="163">
        <f t="shared" si="0"/>
        <v>20.00004</v>
      </c>
      <c r="G58" s="184">
        <v>200000</v>
      </c>
    </row>
    <row r="59" spans="1:7" ht="24" thickBot="1">
      <c r="A59" s="165" t="s">
        <v>828</v>
      </c>
      <c r="B59" s="176" t="s">
        <v>537</v>
      </c>
      <c r="C59" s="185">
        <f>115592/10000</f>
        <v>11.5592</v>
      </c>
      <c r="D59" s="177">
        <f t="shared" si="5"/>
        <v>2.31184</v>
      </c>
      <c r="E59" s="177">
        <f t="shared" si="6"/>
        <v>13.87104</v>
      </c>
      <c r="F59" s="154">
        <f t="shared" si="0"/>
        <v>13.87104</v>
      </c>
      <c r="G59" s="186">
        <v>138700</v>
      </c>
    </row>
    <row r="60" spans="1:7" ht="23.25">
      <c r="A60" s="156" t="s">
        <v>829</v>
      </c>
      <c r="B60" s="187" t="s">
        <v>537</v>
      </c>
      <c r="C60" s="171">
        <f>94040/10000</f>
        <v>9.404</v>
      </c>
      <c r="D60" s="171">
        <f t="shared" si="5"/>
        <v>1.8807999999999998</v>
      </c>
      <c r="E60" s="171">
        <f t="shared" si="6"/>
        <v>11.2848</v>
      </c>
      <c r="F60" s="149">
        <f t="shared" si="0"/>
        <v>11.2848</v>
      </c>
      <c r="G60" s="172">
        <v>112800</v>
      </c>
    </row>
    <row r="61" spans="1:7" ht="23.25">
      <c r="A61" s="160" t="s">
        <v>799</v>
      </c>
      <c r="B61" s="188" t="s">
        <v>539</v>
      </c>
      <c r="C61" s="174">
        <f>5874/10000</f>
        <v>0.5874</v>
      </c>
      <c r="D61" s="174">
        <f t="shared" si="5"/>
        <v>0.11748000000000001</v>
      </c>
      <c r="E61" s="174">
        <f t="shared" si="6"/>
        <v>0.7048800000000001</v>
      </c>
      <c r="F61" s="163">
        <f t="shared" si="0"/>
        <v>0.7048800000000001</v>
      </c>
      <c r="G61" s="175">
        <v>7000</v>
      </c>
    </row>
    <row r="62" spans="1:7" ht="24" thickBot="1">
      <c r="A62" s="165" t="s">
        <v>800</v>
      </c>
      <c r="B62" s="189" t="s">
        <v>539</v>
      </c>
      <c r="C62" s="177">
        <f>2452/10000</f>
        <v>0.2452</v>
      </c>
      <c r="D62" s="177">
        <f t="shared" si="5"/>
        <v>0.04904</v>
      </c>
      <c r="E62" s="177">
        <f t="shared" si="6"/>
        <v>0.29424</v>
      </c>
      <c r="F62" s="154">
        <f t="shared" si="0"/>
        <v>0.29424</v>
      </c>
      <c r="G62" s="178">
        <v>2900</v>
      </c>
    </row>
    <row r="63" spans="1:7" ht="23.25">
      <c r="A63" s="146" t="s">
        <v>830</v>
      </c>
      <c r="B63" s="147" t="s">
        <v>537</v>
      </c>
      <c r="C63" s="148">
        <f>195254/10000</f>
        <v>19.5254</v>
      </c>
      <c r="D63" s="148">
        <f t="shared" si="5"/>
        <v>3.9050800000000003</v>
      </c>
      <c r="E63" s="148">
        <f t="shared" si="6"/>
        <v>23.430480000000003</v>
      </c>
      <c r="F63" s="149">
        <f t="shared" si="0"/>
        <v>23.430480000000003</v>
      </c>
      <c r="G63" s="190">
        <v>234300</v>
      </c>
    </row>
    <row r="64" spans="1:7" ht="24" thickBot="1">
      <c r="A64" s="151" t="s">
        <v>831</v>
      </c>
      <c r="B64" s="152" t="s">
        <v>537</v>
      </c>
      <c r="C64" s="153">
        <f>114976/10000</f>
        <v>11.4976</v>
      </c>
      <c r="D64" s="153">
        <f t="shared" si="5"/>
        <v>2.29952</v>
      </c>
      <c r="E64" s="153">
        <f t="shared" si="6"/>
        <v>13.79712</v>
      </c>
      <c r="F64" s="154">
        <f t="shared" si="0"/>
        <v>13.79712</v>
      </c>
      <c r="G64" s="191">
        <v>138000</v>
      </c>
    </row>
    <row r="65" spans="1:7" ht="23.25">
      <c r="A65" s="156" t="s">
        <v>832</v>
      </c>
      <c r="B65" s="187" t="s">
        <v>537</v>
      </c>
      <c r="C65" s="171">
        <f>166097/10000</f>
        <v>16.6097</v>
      </c>
      <c r="D65" s="171">
        <f t="shared" si="5"/>
        <v>3.32194</v>
      </c>
      <c r="E65" s="171">
        <f t="shared" si="6"/>
        <v>19.93164</v>
      </c>
      <c r="F65" s="149">
        <f t="shared" si="0"/>
        <v>19.93164</v>
      </c>
      <c r="G65" s="172">
        <v>199300</v>
      </c>
    </row>
    <row r="66" spans="1:7" ht="22.5">
      <c r="A66" s="160" t="s">
        <v>799</v>
      </c>
      <c r="B66" s="192" t="s">
        <v>539</v>
      </c>
      <c r="C66" s="193">
        <f>9677/10000</f>
        <v>0.9677</v>
      </c>
      <c r="D66" s="193">
        <f t="shared" si="5"/>
        <v>0.19354</v>
      </c>
      <c r="E66" s="193">
        <f t="shared" si="6"/>
        <v>1.16124</v>
      </c>
      <c r="F66" s="163">
        <f t="shared" si="0"/>
        <v>1.16124</v>
      </c>
      <c r="G66" s="194">
        <v>11600</v>
      </c>
    </row>
    <row r="67" spans="1:7" ht="23.25" thickBot="1">
      <c r="A67" s="165" t="s">
        <v>800</v>
      </c>
      <c r="B67" s="195" t="s">
        <v>539</v>
      </c>
      <c r="C67" s="196">
        <f>3065.9/10000</f>
        <v>0.30659000000000003</v>
      </c>
      <c r="D67" s="196">
        <f t="shared" si="5"/>
        <v>0.061318000000000004</v>
      </c>
      <c r="E67" s="196">
        <f t="shared" si="6"/>
        <v>0.367908</v>
      </c>
      <c r="F67" s="154">
        <f t="shared" si="0"/>
        <v>0.367908</v>
      </c>
      <c r="G67" s="197">
        <v>3700</v>
      </c>
    </row>
    <row r="68" spans="1:7" ht="22.5">
      <c r="A68" s="198"/>
      <c r="B68" s="199"/>
      <c r="C68" s="200"/>
      <c r="D68" s="201"/>
      <c r="E68" s="201"/>
      <c r="F68" s="200"/>
      <c r="G68" s="202"/>
    </row>
    <row r="69" spans="1:7" ht="15.75">
      <c r="A69" s="203" t="s">
        <v>431</v>
      </c>
      <c r="B69" s="134"/>
      <c r="C69" s="134"/>
      <c r="D69" s="134"/>
      <c r="E69" s="134"/>
      <c r="F69" s="204" t="s">
        <v>432</v>
      </c>
      <c r="G69" s="134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8" sqref="A18:E18"/>
    </sheetView>
  </sheetViews>
  <sheetFormatPr defaultColWidth="9.140625" defaultRowHeight="15"/>
  <cols>
    <col min="1" max="1" width="27.7109375" style="0" customWidth="1"/>
    <col min="2" max="2" width="22.7109375" style="0" customWidth="1"/>
    <col min="3" max="3" width="15.8515625" style="0" customWidth="1"/>
    <col min="4" max="4" width="18.421875" style="0" customWidth="1"/>
    <col min="5" max="5" width="19.00390625" style="0" customWidth="1"/>
  </cols>
  <sheetData>
    <row r="1" spans="1:5" ht="18">
      <c r="A1" s="20"/>
      <c r="B1" s="20"/>
      <c r="C1" s="21"/>
      <c r="D1" s="21" t="s">
        <v>433</v>
      </c>
      <c r="E1" s="21"/>
    </row>
    <row r="2" spans="1:5" ht="18">
      <c r="A2" s="20"/>
      <c r="B2" s="20"/>
      <c r="C2" s="22"/>
      <c r="D2" s="22" t="s">
        <v>434</v>
      </c>
      <c r="E2" s="22"/>
    </row>
    <row r="3" spans="1:5" ht="18">
      <c r="A3" s="20"/>
      <c r="B3" s="20"/>
      <c r="C3" s="22"/>
      <c r="D3" s="22" t="s">
        <v>435</v>
      </c>
      <c r="E3" s="22"/>
    </row>
    <row r="4" spans="1:5" ht="18">
      <c r="A4" s="20"/>
      <c r="B4" s="20"/>
      <c r="C4" s="22"/>
      <c r="D4" s="22" t="s">
        <v>436</v>
      </c>
      <c r="E4" s="22" t="s">
        <v>437</v>
      </c>
    </row>
    <row r="5" spans="1:5" ht="18">
      <c r="A5" s="20"/>
      <c r="B5" s="20"/>
      <c r="C5" s="21"/>
      <c r="D5" s="21" t="s">
        <v>438</v>
      </c>
      <c r="E5" s="21"/>
    </row>
    <row r="6" spans="1:5" ht="18">
      <c r="A6" s="20"/>
      <c r="B6" s="20"/>
      <c r="C6" s="20"/>
      <c r="D6" s="20"/>
      <c r="E6" s="20"/>
    </row>
    <row r="7" spans="1:5" ht="18">
      <c r="A7" s="20"/>
      <c r="B7" s="20"/>
      <c r="C7" s="20"/>
      <c r="D7" s="20"/>
      <c r="E7" s="23"/>
    </row>
    <row r="8" spans="1:5" ht="18">
      <c r="A8" s="24"/>
      <c r="B8" s="24"/>
      <c r="C8" s="24"/>
      <c r="D8" s="24"/>
      <c r="E8" s="24"/>
    </row>
    <row r="9" spans="1:5" ht="18">
      <c r="A9" s="209" t="s">
        <v>439</v>
      </c>
      <c r="B9" s="209"/>
      <c r="C9" s="209"/>
      <c r="D9" s="209"/>
      <c r="E9" s="209"/>
    </row>
    <row r="10" spans="1:5" ht="18">
      <c r="A10" s="209" t="s">
        <v>440</v>
      </c>
      <c r="B10" s="209"/>
      <c r="C10" s="209"/>
      <c r="D10" s="209"/>
      <c r="E10" s="209"/>
    </row>
    <row r="11" spans="1:5" ht="18">
      <c r="A11" s="210" t="s">
        <v>441</v>
      </c>
      <c r="B11" s="210"/>
      <c r="C11" s="210"/>
      <c r="D11" s="210"/>
      <c r="E11" s="210"/>
    </row>
    <row r="12" spans="1:5" ht="18">
      <c r="A12" s="25"/>
      <c r="B12" s="25"/>
      <c r="C12" s="25"/>
      <c r="D12" s="25"/>
      <c r="E12" s="25"/>
    </row>
    <row r="13" spans="1:5" ht="18">
      <c r="A13" s="24"/>
      <c r="B13" s="24"/>
      <c r="C13" s="24"/>
      <c r="D13" s="24"/>
      <c r="E13" s="24"/>
    </row>
    <row r="14" spans="1:5" ht="90">
      <c r="A14" s="26" t="s">
        <v>442</v>
      </c>
      <c r="B14" s="26" t="s">
        <v>443</v>
      </c>
      <c r="C14" s="26" t="s">
        <v>444</v>
      </c>
      <c r="D14" s="27" t="s">
        <v>445</v>
      </c>
      <c r="E14" s="27" t="s">
        <v>446</v>
      </c>
    </row>
    <row r="15" spans="1:5" ht="36">
      <c r="A15" s="26" t="s">
        <v>447</v>
      </c>
      <c r="B15" s="26" t="s">
        <v>448</v>
      </c>
      <c r="C15" s="26" t="s">
        <v>449</v>
      </c>
      <c r="D15" s="28">
        <v>4</v>
      </c>
      <c r="E15" s="28">
        <v>4</v>
      </c>
    </row>
    <row r="16" spans="1:5" ht="18">
      <c r="A16" s="29"/>
      <c r="B16" s="29"/>
      <c r="C16" s="29"/>
      <c r="D16" s="30"/>
      <c r="E16" s="29"/>
    </row>
    <row r="17" spans="1:5" ht="18.75">
      <c r="A17" s="211"/>
      <c r="B17" s="212"/>
      <c r="C17" s="212"/>
      <c r="D17" s="212"/>
      <c r="E17" s="212"/>
    </row>
    <row r="18" spans="1:5" ht="18">
      <c r="A18" s="213"/>
      <c r="B18" s="213"/>
      <c r="C18" s="213"/>
      <c r="D18" s="213"/>
      <c r="E18" s="213"/>
    </row>
    <row r="19" spans="1:5" ht="15">
      <c r="A19" s="208"/>
      <c r="B19" s="208"/>
      <c r="C19" s="208"/>
      <c r="D19" s="208"/>
      <c r="E19" s="208"/>
    </row>
    <row r="20" spans="1:5" ht="15">
      <c r="A20" s="31"/>
      <c r="B20" s="31"/>
      <c r="C20" s="31"/>
      <c r="D20" s="31"/>
      <c r="E20" s="31"/>
    </row>
    <row r="21" spans="1:5" ht="15">
      <c r="A21" s="32" t="s">
        <v>431</v>
      </c>
      <c r="B21" s="32"/>
      <c r="C21" s="32"/>
      <c r="D21" s="32"/>
      <c r="E21" s="33" t="s">
        <v>450</v>
      </c>
    </row>
  </sheetData>
  <sheetProtection/>
  <mergeCells count="6">
    <mergeCell ref="A19:E19"/>
    <mergeCell ref="A9:E9"/>
    <mergeCell ref="A10:E10"/>
    <mergeCell ref="A11:E11"/>
    <mergeCell ref="A17:E17"/>
    <mergeCell ref="A18:E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26"/>
    </sheetView>
  </sheetViews>
  <sheetFormatPr defaultColWidth="9.140625" defaultRowHeight="15"/>
  <cols>
    <col min="1" max="1" width="46.140625" style="0" customWidth="1"/>
    <col min="2" max="2" width="27.7109375" style="0" customWidth="1"/>
    <col min="3" max="3" width="28.140625" style="0" customWidth="1"/>
    <col min="4" max="4" width="33.7109375" style="0" customWidth="1"/>
  </cols>
  <sheetData>
    <row r="1" spans="1:4" ht="15.75">
      <c r="A1" s="34"/>
      <c r="B1" s="34"/>
      <c r="C1" s="35"/>
      <c r="D1" s="35" t="s">
        <v>433</v>
      </c>
    </row>
    <row r="2" spans="1:4" ht="15.75">
      <c r="A2" s="34"/>
      <c r="B2" s="34"/>
      <c r="C2" s="36"/>
      <c r="D2" s="36" t="s">
        <v>451</v>
      </c>
    </row>
    <row r="3" spans="1:4" ht="15.75">
      <c r="A3" s="34"/>
      <c r="B3" s="34"/>
      <c r="C3" s="36"/>
      <c r="D3" s="36" t="s">
        <v>452</v>
      </c>
    </row>
    <row r="4" spans="1:4" ht="15.75">
      <c r="A4" s="34"/>
      <c r="B4" s="34"/>
      <c r="C4" s="36"/>
      <c r="D4" s="36" t="s">
        <v>453</v>
      </c>
    </row>
    <row r="5" spans="1:4" ht="15.75">
      <c r="A5" s="37"/>
      <c r="B5" s="37"/>
      <c r="C5" s="35"/>
      <c r="D5" s="35" t="s">
        <v>454</v>
      </c>
    </row>
    <row r="6" spans="1:3" ht="15.75">
      <c r="A6" s="37"/>
      <c r="B6" s="37"/>
      <c r="C6" s="35"/>
    </row>
    <row r="7" spans="1:4" ht="15.75">
      <c r="A7" s="220" t="s">
        <v>439</v>
      </c>
      <c r="B7" s="220"/>
      <c r="C7" s="220"/>
      <c r="D7" s="220"/>
    </row>
    <row r="8" spans="1:4" ht="15.75">
      <c r="A8" s="221" t="s">
        <v>455</v>
      </c>
      <c r="B8" s="221"/>
      <c r="C8" s="221"/>
      <c r="D8" s="221"/>
    </row>
    <row r="9" spans="1:4" ht="15.75">
      <c r="A9" s="222" t="s">
        <v>456</v>
      </c>
      <c r="B9" s="222"/>
      <c r="C9" s="222"/>
      <c r="D9" s="222"/>
    </row>
    <row r="10" spans="1:4" ht="31.5">
      <c r="A10" s="38" t="s">
        <v>457</v>
      </c>
      <c r="B10" s="39" t="s">
        <v>458</v>
      </c>
      <c r="C10" s="39" t="s">
        <v>459</v>
      </c>
      <c r="D10" s="40" t="s">
        <v>460</v>
      </c>
    </row>
    <row r="11" spans="1:4" ht="31.5">
      <c r="A11" s="41" t="s">
        <v>461</v>
      </c>
      <c r="B11" s="214" t="s">
        <v>462</v>
      </c>
      <c r="C11" s="216">
        <v>25</v>
      </c>
      <c r="D11" s="223"/>
    </row>
    <row r="12" spans="1:4" ht="15">
      <c r="A12" s="42" t="s">
        <v>463</v>
      </c>
      <c r="B12" s="215"/>
      <c r="C12" s="217"/>
      <c r="D12" s="224"/>
    </row>
    <row r="13" spans="1:4" ht="31.5">
      <c r="A13" s="41" t="s">
        <v>461</v>
      </c>
      <c r="B13" s="214" t="s">
        <v>462</v>
      </c>
      <c r="C13" s="216">
        <v>25</v>
      </c>
      <c r="D13" s="218"/>
    </row>
    <row r="14" spans="1:4" ht="30">
      <c r="A14" s="43" t="s">
        <v>464</v>
      </c>
      <c r="B14" s="215"/>
      <c r="C14" s="217"/>
      <c r="D14" s="219"/>
    </row>
    <row r="15" spans="1:4" ht="31.5">
      <c r="A15" s="44" t="s">
        <v>465</v>
      </c>
      <c r="B15" s="45" t="s">
        <v>466</v>
      </c>
      <c r="C15" s="46">
        <v>17.5</v>
      </c>
      <c r="D15" s="39" t="s">
        <v>467</v>
      </c>
    </row>
    <row r="16" spans="1:4" ht="31.5">
      <c r="A16" s="44" t="s">
        <v>468</v>
      </c>
      <c r="B16" s="45" t="s">
        <v>469</v>
      </c>
      <c r="C16" s="46">
        <v>15</v>
      </c>
      <c r="D16" s="39" t="s">
        <v>467</v>
      </c>
    </row>
    <row r="17" spans="1:4" ht="15.75">
      <c r="A17" s="47" t="s">
        <v>470</v>
      </c>
      <c r="B17" s="48"/>
      <c r="C17" s="49"/>
      <c r="D17" s="50"/>
    </row>
    <row r="18" spans="1:4" ht="15.75">
      <c r="A18" s="51" t="s">
        <v>471</v>
      </c>
      <c r="B18" s="48" t="s">
        <v>472</v>
      </c>
      <c r="C18" s="52">
        <v>1</v>
      </c>
      <c r="D18" s="50"/>
    </row>
    <row r="19" spans="1:4" ht="15.75">
      <c r="A19" s="51" t="s">
        <v>473</v>
      </c>
      <c r="B19" s="48" t="s">
        <v>472</v>
      </c>
      <c r="C19" s="52">
        <v>1</v>
      </c>
      <c r="D19" s="50"/>
    </row>
    <row r="20" spans="1:4" ht="15.75">
      <c r="A20" s="51" t="s">
        <v>474</v>
      </c>
      <c r="B20" s="48" t="s">
        <v>475</v>
      </c>
      <c r="C20" s="52">
        <v>0.5</v>
      </c>
      <c r="D20" s="50"/>
    </row>
    <row r="21" spans="1:4" ht="15.75">
      <c r="A21" s="51" t="s">
        <v>476</v>
      </c>
      <c r="B21" s="48" t="s">
        <v>475</v>
      </c>
      <c r="C21" s="52">
        <v>0.5</v>
      </c>
      <c r="D21" s="50"/>
    </row>
    <row r="22" spans="1:4" ht="15.75">
      <c r="A22" s="51" t="s">
        <v>477</v>
      </c>
      <c r="B22" s="48" t="s">
        <v>475</v>
      </c>
      <c r="C22" s="52">
        <v>0.5</v>
      </c>
      <c r="D22" s="50"/>
    </row>
    <row r="23" spans="1:4" ht="15.75">
      <c r="A23" s="51" t="s">
        <v>478</v>
      </c>
      <c r="B23" s="48" t="s">
        <v>472</v>
      </c>
      <c r="C23" s="52">
        <v>1</v>
      </c>
      <c r="D23" s="50"/>
    </row>
    <row r="24" spans="1:4" ht="15.75">
      <c r="A24" s="53" t="s">
        <v>479</v>
      </c>
      <c r="B24" s="45" t="s">
        <v>480</v>
      </c>
      <c r="C24" s="46">
        <v>2.5</v>
      </c>
      <c r="D24" s="50"/>
    </row>
    <row r="25" spans="1:3" ht="15.75">
      <c r="A25" s="54"/>
      <c r="B25" s="55"/>
      <c r="C25" s="56"/>
    </row>
    <row r="26" spans="1:3" ht="15.75">
      <c r="A26" s="37" t="s">
        <v>431</v>
      </c>
      <c r="B26" s="37"/>
      <c r="C26" s="33" t="s">
        <v>450</v>
      </c>
    </row>
  </sheetData>
  <sheetProtection/>
  <mergeCells count="9">
    <mergeCell ref="B13:B14"/>
    <mergeCell ref="C13:C14"/>
    <mergeCell ref="D13:D14"/>
    <mergeCell ref="A7:D7"/>
    <mergeCell ref="A8:D8"/>
    <mergeCell ref="A9:D9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1" max="1" width="6.28125" style="0" customWidth="1"/>
    <col min="2" max="2" width="55.00390625" style="0" customWidth="1"/>
    <col min="3" max="3" width="20.00390625" style="0" customWidth="1"/>
    <col min="4" max="4" width="19.28125" style="0" customWidth="1"/>
    <col min="5" max="5" width="36.00390625" style="0" customWidth="1"/>
  </cols>
  <sheetData>
    <row r="1" spans="1:5" ht="18">
      <c r="A1" s="57"/>
      <c r="B1" s="57"/>
      <c r="C1" s="23"/>
      <c r="D1" s="23"/>
      <c r="E1" s="23" t="s">
        <v>433</v>
      </c>
    </row>
    <row r="2" spans="1:5" ht="18">
      <c r="A2" s="57"/>
      <c r="B2" s="57"/>
      <c r="C2" s="23"/>
      <c r="D2" s="23"/>
      <c r="E2" s="58" t="s">
        <v>451</v>
      </c>
    </row>
    <row r="3" spans="1:5" ht="18">
      <c r="A3" s="57"/>
      <c r="B3" s="57"/>
      <c r="C3" s="23"/>
      <c r="D3" s="23"/>
      <c r="E3" s="58" t="s">
        <v>452</v>
      </c>
    </row>
    <row r="4" spans="1:5" ht="18">
      <c r="A4" s="57"/>
      <c r="B4" s="57"/>
      <c r="C4" s="23"/>
      <c r="D4" s="23"/>
      <c r="E4" s="58" t="s">
        <v>481</v>
      </c>
    </row>
    <row r="5" spans="1:5" ht="18">
      <c r="A5" s="57"/>
      <c r="B5" s="57"/>
      <c r="C5" s="23"/>
      <c r="D5" s="23"/>
      <c r="E5" s="23" t="s">
        <v>482</v>
      </c>
    </row>
    <row r="6" spans="1:5" ht="18">
      <c r="A6" s="59"/>
      <c r="B6" s="59"/>
      <c r="C6" s="59"/>
      <c r="D6" s="59"/>
      <c r="E6" s="59"/>
    </row>
    <row r="7" spans="1:5" ht="18">
      <c r="A7" s="225" t="s">
        <v>439</v>
      </c>
      <c r="B7" s="225"/>
      <c r="C7" s="225"/>
      <c r="D7" s="225"/>
      <c r="E7" s="225"/>
    </row>
    <row r="8" spans="1:5" ht="18">
      <c r="A8" s="225" t="s">
        <v>483</v>
      </c>
      <c r="B8" s="225"/>
      <c r="C8" s="225"/>
      <c r="D8" s="225"/>
      <c r="E8" s="225"/>
    </row>
    <row r="9" spans="1:5" ht="18">
      <c r="A9" s="226" t="s">
        <v>456</v>
      </c>
      <c r="B9" s="226"/>
      <c r="C9" s="226"/>
      <c r="D9" s="226"/>
      <c r="E9" s="226"/>
    </row>
    <row r="10" spans="1:5" ht="18">
      <c r="A10" s="59"/>
      <c r="B10" s="59"/>
      <c r="C10" s="59"/>
      <c r="D10" s="59"/>
      <c r="E10" s="59"/>
    </row>
    <row r="11" spans="1:5" ht="54">
      <c r="A11" s="60" t="s">
        <v>484</v>
      </c>
      <c r="B11" s="61" t="s">
        <v>457</v>
      </c>
      <c r="C11" s="27" t="s">
        <v>485</v>
      </c>
      <c r="D11" s="27" t="s">
        <v>458</v>
      </c>
      <c r="E11" s="27" t="s">
        <v>460</v>
      </c>
    </row>
    <row r="12" spans="1:5" ht="36">
      <c r="A12" s="27">
        <v>1</v>
      </c>
      <c r="B12" s="62" t="s">
        <v>486</v>
      </c>
      <c r="C12" s="63" t="s">
        <v>487</v>
      </c>
      <c r="D12" s="63" t="s">
        <v>487</v>
      </c>
      <c r="E12" s="26"/>
    </row>
    <row r="13" spans="1:5" ht="36">
      <c r="A13" s="27">
        <v>2</v>
      </c>
      <c r="B13" s="62" t="s">
        <v>488</v>
      </c>
      <c r="C13" s="63" t="s">
        <v>489</v>
      </c>
      <c r="D13" s="63" t="s">
        <v>489</v>
      </c>
      <c r="E13" s="26"/>
    </row>
    <row r="14" spans="1:5" ht="36">
      <c r="A14" s="27">
        <v>3</v>
      </c>
      <c r="B14" s="62" t="s">
        <v>490</v>
      </c>
      <c r="C14" s="63" t="s">
        <v>491</v>
      </c>
      <c r="D14" s="63" t="s">
        <v>491</v>
      </c>
      <c r="E14" s="26" t="s">
        <v>467</v>
      </c>
    </row>
    <row r="15" spans="1:5" ht="54">
      <c r="A15" s="27">
        <v>4</v>
      </c>
      <c r="B15" s="62" t="s">
        <v>492</v>
      </c>
      <c r="C15" s="63" t="s">
        <v>493</v>
      </c>
      <c r="D15" s="64">
        <v>8.4</v>
      </c>
      <c r="E15" s="26" t="s">
        <v>467</v>
      </c>
    </row>
    <row r="16" spans="1:5" ht="18">
      <c r="A16" s="65"/>
      <c r="B16" s="66"/>
      <c r="C16" s="67"/>
      <c r="D16" s="67"/>
      <c r="E16" s="29"/>
    </row>
    <row r="17" spans="1:5" ht="15.75">
      <c r="A17" s="68" t="s">
        <v>431</v>
      </c>
      <c r="B17" s="68"/>
      <c r="C17" s="68"/>
      <c r="D17" s="68"/>
      <c r="E17" s="33" t="s">
        <v>432</v>
      </c>
    </row>
  </sheetData>
  <sheetProtection/>
  <mergeCells count="3">
    <mergeCell ref="A7:E7"/>
    <mergeCell ref="A8:E8"/>
    <mergeCell ref="A9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32.421875" style="0" customWidth="1"/>
    <col min="2" max="2" width="14.28125" style="0" customWidth="1"/>
    <col min="3" max="3" width="10.57421875" style="0" customWidth="1"/>
    <col min="4" max="4" width="17.8515625" style="0" customWidth="1"/>
    <col min="5" max="5" width="16.57421875" style="0" customWidth="1"/>
  </cols>
  <sheetData>
    <row r="1" spans="4:5" ht="15">
      <c r="D1" s="87" t="s">
        <v>0</v>
      </c>
      <c r="E1" s="87"/>
    </row>
    <row r="2" spans="4:5" ht="15">
      <c r="D2" s="87" t="s">
        <v>510</v>
      </c>
      <c r="E2" s="87"/>
    </row>
    <row r="3" spans="4:5" ht="15">
      <c r="D3" s="87" t="s">
        <v>511</v>
      </c>
      <c r="E3" s="87"/>
    </row>
    <row r="4" spans="4:5" ht="15">
      <c r="D4" s="87"/>
      <c r="E4" s="87"/>
    </row>
    <row r="6" spans="1:5" ht="15">
      <c r="A6" s="229" t="s">
        <v>512</v>
      </c>
      <c r="B6" s="229"/>
      <c r="C6" s="229"/>
      <c r="D6" s="229"/>
      <c r="E6" s="229"/>
    </row>
    <row r="7" spans="1:5" ht="15">
      <c r="A7" s="230" t="s">
        <v>513</v>
      </c>
      <c r="B7" s="230"/>
      <c r="C7" s="230"/>
      <c r="D7" s="230"/>
      <c r="E7" s="230"/>
    </row>
    <row r="8" spans="1:5" ht="15">
      <c r="A8" s="230" t="s">
        <v>514</v>
      </c>
      <c r="B8" s="230"/>
      <c r="C8" s="230"/>
      <c r="D8" s="230"/>
      <c r="E8" s="230"/>
    </row>
    <row r="9" spans="1:5" ht="15">
      <c r="A9" s="230" t="s">
        <v>515</v>
      </c>
      <c r="B9" s="230"/>
      <c r="C9" s="230"/>
      <c r="D9" s="230"/>
      <c r="E9" s="230"/>
    </row>
    <row r="10" spans="1:5" ht="15">
      <c r="A10" s="230" t="s">
        <v>516</v>
      </c>
      <c r="B10" s="230"/>
      <c r="C10" s="230"/>
      <c r="D10" s="230"/>
      <c r="E10" s="230"/>
    </row>
    <row r="11" spans="1:5" ht="15">
      <c r="A11" s="88"/>
      <c r="B11" s="88"/>
      <c r="C11" s="88"/>
      <c r="D11" s="88"/>
      <c r="E11" s="88"/>
    </row>
    <row r="12" spans="1:5" ht="85.5">
      <c r="A12" s="227" t="s">
        <v>517</v>
      </c>
      <c r="B12" s="227" t="s">
        <v>445</v>
      </c>
      <c r="C12" s="227" t="s">
        <v>503</v>
      </c>
      <c r="D12" s="89" t="s">
        <v>518</v>
      </c>
      <c r="E12" s="89" t="s">
        <v>519</v>
      </c>
    </row>
    <row r="13" spans="1:5" ht="28.5">
      <c r="A13" s="228"/>
      <c r="B13" s="228"/>
      <c r="C13" s="228"/>
      <c r="D13" s="89" t="s">
        <v>520</v>
      </c>
      <c r="E13" s="89" t="s">
        <v>521</v>
      </c>
    </row>
    <row r="14" spans="1:5" ht="15">
      <c r="A14" s="231" t="s">
        <v>522</v>
      </c>
      <c r="B14" s="233">
        <v>91319</v>
      </c>
      <c r="C14" s="233">
        <f>B14*0.2</f>
        <v>18263.8</v>
      </c>
      <c r="D14" s="233">
        <v>109600</v>
      </c>
      <c r="E14" s="235">
        <f>D14/10000</f>
        <v>10.96</v>
      </c>
    </row>
    <row r="15" spans="1:5" ht="15">
      <c r="A15" s="232"/>
      <c r="B15" s="233"/>
      <c r="C15" s="233"/>
      <c r="D15" s="234"/>
      <c r="E15" s="236"/>
    </row>
    <row r="18" spans="1:4" ht="15">
      <c r="A18" t="s">
        <v>431</v>
      </c>
      <c r="D18" t="s">
        <v>432</v>
      </c>
    </row>
  </sheetData>
  <sheetProtection/>
  <mergeCells count="13">
    <mergeCell ref="A14:A15"/>
    <mergeCell ref="B14:B15"/>
    <mergeCell ref="C14:C15"/>
    <mergeCell ref="D14:D15"/>
    <mergeCell ref="E14:E15"/>
    <mergeCell ref="A12:A13"/>
    <mergeCell ref="B12:B13"/>
    <mergeCell ref="C12:C13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8.00390625" style="0" customWidth="1"/>
    <col min="2" max="6" width="25.7109375" style="0" customWidth="1"/>
  </cols>
  <sheetData>
    <row r="1" spans="1:5" ht="18.75">
      <c r="A1" s="69"/>
      <c r="B1" s="69"/>
      <c r="C1" s="69"/>
      <c r="D1" s="69"/>
      <c r="E1" s="2" t="s">
        <v>494</v>
      </c>
    </row>
    <row r="2" spans="1:5" ht="18.75">
      <c r="A2" s="69"/>
      <c r="B2" s="69"/>
      <c r="C2" s="69"/>
      <c r="D2" s="69"/>
      <c r="E2" s="2" t="s">
        <v>434</v>
      </c>
    </row>
    <row r="3" spans="1:5" ht="18.75">
      <c r="A3" s="69"/>
      <c r="B3" s="69"/>
      <c r="C3" s="69"/>
      <c r="D3" s="69"/>
      <c r="E3" s="2" t="s">
        <v>435</v>
      </c>
    </row>
    <row r="4" spans="1:5" ht="18.75">
      <c r="A4" s="69"/>
      <c r="B4" s="69"/>
      <c r="C4" s="69"/>
      <c r="D4" s="69"/>
      <c r="E4" s="70" t="s">
        <v>495</v>
      </c>
    </row>
    <row r="5" spans="1:5" ht="18.75">
      <c r="A5" s="69"/>
      <c r="B5" s="69"/>
      <c r="C5" s="69"/>
      <c r="D5" s="69"/>
      <c r="E5" s="2" t="s">
        <v>496</v>
      </c>
    </row>
    <row r="6" spans="1:6" ht="18.75">
      <c r="A6" s="237" t="s">
        <v>497</v>
      </c>
      <c r="B6" s="237"/>
      <c r="C6" s="237"/>
      <c r="D6" s="237"/>
      <c r="E6" s="237"/>
      <c r="F6" s="237"/>
    </row>
    <row r="7" spans="1:6" ht="18.75">
      <c r="A7" s="238" t="s">
        <v>498</v>
      </c>
      <c r="B7" s="238"/>
      <c r="C7" s="238"/>
      <c r="D7" s="238"/>
      <c r="E7" s="238"/>
      <c r="F7" s="238"/>
    </row>
    <row r="8" spans="1:6" ht="19.5" thickBot="1">
      <c r="A8" s="238" t="s">
        <v>499</v>
      </c>
      <c r="B8" s="238"/>
      <c r="C8" s="238"/>
      <c r="D8" s="238"/>
      <c r="E8" s="238"/>
      <c r="F8" s="238"/>
    </row>
    <row r="9" spans="1:6" ht="150.75" thickBot="1">
      <c r="A9" s="71" t="s">
        <v>500</v>
      </c>
      <c r="B9" s="72" t="s">
        <v>501</v>
      </c>
      <c r="C9" s="73" t="s">
        <v>502</v>
      </c>
      <c r="D9" s="73" t="s">
        <v>503</v>
      </c>
      <c r="E9" s="73" t="s">
        <v>504</v>
      </c>
      <c r="F9" s="74" t="s">
        <v>505</v>
      </c>
    </row>
    <row r="10" spans="1:6" ht="18.75">
      <c r="A10" s="75" t="s">
        <v>506</v>
      </c>
      <c r="B10" s="76">
        <v>28.33</v>
      </c>
      <c r="C10" s="77">
        <f>B10*0.5</f>
        <v>14.165</v>
      </c>
      <c r="D10" s="77">
        <f>B10*20/100</f>
        <v>5.6659999999999995</v>
      </c>
      <c r="E10" s="77">
        <f>B10+D10</f>
        <v>33.995999999999995</v>
      </c>
      <c r="F10" s="78">
        <f>E10*0.5</f>
        <v>16.997999999999998</v>
      </c>
    </row>
    <row r="11" spans="1:6" ht="18.75">
      <c r="A11" s="79" t="s">
        <v>507</v>
      </c>
      <c r="B11" s="80">
        <v>20</v>
      </c>
      <c r="C11" s="81">
        <f>B11*0.5</f>
        <v>10</v>
      </c>
      <c r="D11" s="81">
        <f>B11*20/100</f>
        <v>4</v>
      </c>
      <c r="E11" s="81">
        <f>B11+D11</f>
        <v>24</v>
      </c>
      <c r="F11" s="82">
        <f>E11*0.5</f>
        <v>12</v>
      </c>
    </row>
    <row r="12" spans="1:6" ht="18.75">
      <c r="A12" s="79" t="s">
        <v>508</v>
      </c>
      <c r="B12" s="80">
        <v>11.6667</v>
      </c>
      <c r="C12" s="81">
        <f>B12*0.5</f>
        <v>5.83335</v>
      </c>
      <c r="D12" s="81">
        <f>B12*20/100</f>
        <v>2.33334</v>
      </c>
      <c r="E12" s="81">
        <f>B12+D12</f>
        <v>14.00004</v>
      </c>
      <c r="F12" s="82">
        <f>E12*0.5</f>
        <v>7.00002</v>
      </c>
    </row>
    <row r="13" spans="1:6" ht="19.5" thickBot="1">
      <c r="A13" s="83" t="s">
        <v>509</v>
      </c>
      <c r="B13" s="84">
        <v>8.33</v>
      </c>
      <c r="C13" s="85">
        <f>B13*0.5</f>
        <v>4.165</v>
      </c>
      <c r="D13" s="85">
        <f>B13*20/100</f>
        <v>1.666</v>
      </c>
      <c r="E13" s="85">
        <f>B13+D13</f>
        <v>9.996</v>
      </c>
      <c r="F13" s="86">
        <f>E13*0.5</f>
        <v>4.998</v>
      </c>
    </row>
    <row r="15" spans="1:6" ht="18.75">
      <c r="A15" s="69"/>
      <c r="B15" s="69"/>
      <c r="C15" s="69"/>
      <c r="D15" s="69"/>
      <c r="E15" s="69"/>
      <c r="F15" s="69"/>
    </row>
    <row r="16" spans="1:6" ht="18.75">
      <c r="A16" s="69" t="s">
        <v>431</v>
      </c>
      <c r="B16" s="69"/>
      <c r="C16" s="69"/>
      <c r="D16" s="69"/>
      <c r="E16" s="69"/>
      <c r="F16" s="69" t="s">
        <v>450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1.8515625" style="0" customWidth="1"/>
    <col min="2" max="2" width="7.8515625" style="0" customWidth="1"/>
    <col min="3" max="3" width="18.28125" style="0" customWidth="1"/>
    <col min="4" max="4" width="18.7109375" style="0" customWidth="1"/>
    <col min="5" max="5" width="43.28125" style="0" customWidth="1"/>
  </cols>
  <sheetData>
    <row r="1" spans="1:5" ht="15.75">
      <c r="A1" s="90"/>
      <c r="B1" s="90"/>
      <c r="C1" s="91"/>
      <c r="D1" s="91"/>
      <c r="E1" s="36" t="s">
        <v>523</v>
      </c>
    </row>
    <row r="2" spans="1:5" ht="15.75">
      <c r="A2" s="90"/>
      <c r="B2" s="90"/>
      <c r="C2" s="91"/>
      <c r="D2" s="91"/>
      <c r="E2" s="36" t="s">
        <v>452</v>
      </c>
    </row>
    <row r="3" spans="1:5" ht="15.75">
      <c r="A3" s="90"/>
      <c r="B3" s="90"/>
      <c r="C3" s="91"/>
      <c r="D3" s="91"/>
      <c r="E3" s="36" t="s">
        <v>524</v>
      </c>
    </row>
    <row r="4" spans="1:5" ht="15.75">
      <c r="A4" s="90"/>
      <c r="B4" s="90"/>
      <c r="C4" s="92"/>
      <c r="D4" s="92"/>
      <c r="E4" s="35" t="s">
        <v>525</v>
      </c>
    </row>
    <row r="5" spans="1:5" ht="15">
      <c r="A5" s="93"/>
      <c r="B5" s="93"/>
      <c r="C5" s="93"/>
      <c r="D5" s="93"/>
      <c r="E5" s="93"/>
    </row>
    <row r="6" spans="1:5" ht="15.75">
      <c r="A6" s="220" t="s">
        <v>439</v>
      </c>
      <c r="B6" s="220"/>
      <c r="C6" s="220"/>
      <c r="D6" s="220"/>
      <c r="E6" s="220"/>
    </row>
    <row r="7" spans="1:5" ht="15.75">
      <c r="A7" s="220" t="s">
        <v>526</v>
      </c>
      <c r="B7" s="220"/>
      <c r="C7" s="220"/>
      <c r="D7" s="220"/>
      <c r="E7" s="220"/>
    </row>
    <row r="8" spans="1:5" ht="15.75">
      <c r="A8" s="220" t="s">
        <v>527</v>
      </c>
      <c r="B8" s="220"/>
      <c r="C8" s="220"/>
      <c r="D8" s="220"/>
      <c r="E8" s="220"/>
    </row>
    <row r="9" spans="1:5" ht="15.75">
      <c r="A9" s="222" t="s">
        <v>441</v>
      </c>
      <c r="B9" s="222"/>
      <c r="C9" s="222"/>
      <c r="D9" s="222"/>
      <c r="E9" s="222"/>
    </row>
    <row r="10" spans="1:5" ht="57">
      <c r="A10" s="94" t="s">
        <v>528</v>
      </c>
      <c r="B10" s="94" t="s">
        <v>444</v>
      </c>
      <c r="C10" s="244" t="s">
        <v>529</v>
      </c>
      <c r="D10" s="245"/>
      <c r="E10" s="95" t="s">
        <v>530</v>
      </c>
    </row>
    <row r="11" spans="1:5" ht="57">
      <c r="A11" s="96" t="s">
        <v>531</v>
      </c>
      <c r="B11" s="97" t="s">
        <v>532</v>
      </c>
      <c r="C11" s="242">
        <v>37.05</v>
      </c>
      <c r="D11" s="243"/>
      <c r="E11" s="96" t="s">
        <v>533</v>
      </c>
    </row>
    <row r="12" spans="1:5" ht="57">
      <c r="A12" s="96" t="s">
        <v>534</v>
      </c>
      <c r="B12" s="97" t="s">
        <v>532</v>
      </c>
      <c r="C12" s="242">
        <v>52.35</v>
      </c>
      <c r="D12" s="243"/>
      <c r="E12" s="96" t="s">
        <v>533</v>
      </c>
    </row>
    <row r="13" spans="1:5" ht="28.5">
      <c r="A13" s="96" t="s">
        <v>535</v>
      </c>
      <c r="B13" s="98"/>
      <c r="C13" s="239"/>
      <c r="D13" s="240"/>
      <c r="E13" s="241"/>
    </row>
    <row r="14" spans="1:5" ht="15">
      <c r="A14" s="97" t="s">
        <v>536</v>
      </c>
      <c r="B14" s="98" t="s">
        <v>537</v>
      </c>
      <c r="C14" s="242">
        <v>7.07</v>
      </c>
      <c r="D14" s="243"/>
      <c r="E14" s="241"/>
    </row>
    <row r="15" spans="1:5" ht="15">
      <c r="A15" s="97" t="s">
        <v>538</v>
      </c>
      <c r="B15" s="98" t="s">
        <v>539</v>
      </c>
      <c r="C15" s="242">
        <v>0.41</v>
      </c>
      <c r="D15" s="243"/>
      <c r="E15" s="241"/>
    </row>
    <row r="16" spans="1:5" ht="15">
      <c r="A16" s="99"/>
      <c r="B16" s="100"/>
      <c r="C16" s="101"/>
      <c r="D16" s="101"/>
      <c r="E16" s="102"/>
    </row>
    <row r="17" spans="1:5" ht="15">
      <c r="A17" s="93" t="s">
        <v>540</v>
      </c>
      <c r="B17" s="93"/>
      <c r="C17" s="93"/>
      <c r="D17" s="93"/>
      <c r="E17" s="103" t="s">
        <v>450</v>
      </c>
    </row>
  </sheetData>
  <sheetProtection/>
  <mergeCells count="11">
    <mergeCell ref="C12:D12"/>
    <mergeCell ref="C13:D13"/>
    <mergeCell ref="E13:E15"/>
    <mergeCell ref="C14:D14"/>
    <mergeCell ref="C15:D15"/>
    <mergeCell ref="C11:D11"/>
    <mergeCell ref="A6:E6"/>
    <mergeCell ref="A7:E7"/>
    <mergeCell ref="A8:E8"/>
    <mergeCell ref="A9:E9"/>
    <mergeCell ref="C10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G47"/>
    </sheetView>
  </sheetViews>
  <sheetFormatPr defaultColWidth="9.140625" defaultRowHeight="15"/>
  <cols>
    <col min="1" max="1" width="6.7109375" style="0" customWidth="1"/>
    <col min="2" max="2" width="53.421875" style="0" customWidth="1"/>
    <col min="3" max="3" width="8.421875" style="0" customWidth="1"/>
    <col min="4" max="4" width="12.421875" style="0" customWidth="1"/>
    <col min="5" max="5" width="17.140625" style="0" customWidth="1"/>
    <col min="6" max="7" width="20.28125" style="0" customWidth="1"/>
  </cols>
  <sheetData>
    <row r="1" spans="5:6" ht="18.75">
      <c r="E1" s="1" t="s">
        <v>0</v>
      </c>
      <c r="F1" s="2"/>
    </row>
    <row r="2" spans="5:6" ht="18.75">
      <c r="E2" s="1" t="s">
        <v>1</v>
      </c>
      <c r="F2" s="2"/>
    </row>
    <row r="3" spans="5:6" ht="18.75">
      <c r="E3" s="1" t="s">
        <v>2</v>
      </c>
      <c r="F3" s="2"/>
    </row>
    <row r="4" ht="15.75">
      <c r="E4" s="3" t="s">
        <v>3</v>
      </c>
    </row>
    <row r="5" spans="1:7" ht="18.75">
      <c r="A5" s="205" t="s">
        <v>4</v>
      </c>
      <c r="B5" s="205"/>
      <c r="C5" s="205"/>
      <c r="D5" s="205"/>
      <c r="E5" s="205"/>
      <c r="F5" s="205"/>
      <c r="G5" s="205"/>
    </row>
    <row r="6" spans="1:7" ht="18.75">
      <c r="A6" s="206" t="s">
        <v>5</v>
      </c>
      <c r="B6" s="206"/>
      <c r="C6" s="206"/>
      <c r="D6" s="206"/>
      <c r="E6" s="206"/>
      <c r="F6" s="206"/>
      <c r="G6" s="206"/>
    </row>
    <row r="7" spans="1:7" ht="18.75">
      <c r="A7" s="206" t="s">
        <v>541</v>
      </c>
      <c r="B7" s="206"/>
      <c r="C7" s="206"/>
      <c r="D7" s="206"/>
      <c r="E7" s="206"/>
      <c r="F7" s="206"/>
      <c r="G7" s="206"/>
    </row>
    <row r="8" spans="1:6" ht="15.75">
      <c r="A8" s="207"/>
      <c r="B8" s="207"/>
      <c r="C8" s="207"/>
      <c r="D8" s="207"/>
      <c r="E8" s="207"/>
      <c r="F8" s="207"/>
    </row>
    <row r="9" spans="1:7" ht="10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</row>
    <row r="10" spans="1:7" ht="105">
      <c r="A10" s="4">
        <v>1</v>
      </c>
      <c r="B10" s="5" t="s">
        <v>542</v>
      </c>
      <c r="C10" s="6">
        <v>1</v>
      </c>
      <c r="D10" s="7" t="s">
        <v>15</v>
      </c>
      <c r="E10" s="6">
        <v>33900</v>
      </c>
      <c r="F10" s="8">
        <f aca="true" t="shared" si="0" ref="F10:F42">E10</f>
        <v>33900</v>
      </c>
      <c r="G10" s="9">
        <f>F10/10000</f>
        <v>3.39</v>
      </c>
    </row>
    <row r="11" spans="1:7" ht="75">
      <c r="A11" s="4">
        <v>2</v>
      </c>
      <c r="B11" s="5" t="s">
        <v>543</v>
      </c>
      <c r="C11" s="6">
        <v>2</v>
      </c>
      <c r="D11" s="7" t="s">
        <v>544</v>
      </c>
      <c r="E11" s="6">
        <v>69600</v>
      </c>
      <c r="F11" s="8">
        <f t="shared" si="0"/>
        <v>69600</v>
      </c>
      <c r="G11" s="9">
        <f aca="true" t="shared" si="1" ref="G11:G42">F11/10000</f>
        <v>6.96</v>
      </c>
    </row>
    <row r="12" spans="1:7" ht="75">
      <c r="A12" s="4">
        <v>3</v>
      </c>
      <c r="B12" s="5" t="s">
        <v>545</v>
      </c>
      <c r="C12" s="6">
        <v>3</v>
      </c>
      <c r="D12" s="7" t="s">
        <v>544</v>
      </c>
      <c r="E12" s="6">
        <v>114900</v>
      </c>
      <c r="F12" s="8">
        <f t="shared" si="0"/>
        <v>114900</v>
      </c>
      <c r="G12" s="9">
        <f t="shared" si="1"/>
        <v>11.49</v>
      </c>
    </row>
    <row r="13" spans="1:7" ht="45">
      <c r="A13" s="4">
        <v>4</v>
      </c>
      <c r="B13" s="5" t="s">
        <v>546</v>
      </c>
      <c r="C13" s="6">
        <v>4</v>
      </c>
      <c r="D13" s="7" t="s">
        <v>37</v>
      </c>
      <c r="E13" s="6">
        <v>9100</v>
      </c>
      <c r="F13" s="8">
        <f t="shared" si="0"/>
        <v>9100</v>
      </c>
      <c r="G13" s="9">
        <f t="shared" si="1"/>
        <v>0.91</v>
      </c>
    </row>
    <row r="14" spans="1:7" ht="45">
      <c r="A14" s="4">
        <v>5</v>
      </c>
      <c r="B14" s="5" t="s">
        <v>547</v>
      </c>
      <c r="C14" s="6">
        <v>5</v>
      </c>
      <c r="D14" s="7" t="s">
        <v>548</v>
      </c>
      <c r="E14" s="6">
        <v>22400</v>
      </c>
      <c r="F14" s="8">
        <f t="shared" si="0"/>
        <v>22400</v>
      </c>
      <c r="G14" s="9">
        <f t="shared" si="1"/>
        <v>2.24</v>
      </c>
    </row>
    <row r="15" spans="1:7" ht="45">
      <c r="A15" s="4">
        <v>6</v>
      </c>
      <c r="B15" s="5" t="s">
        <v>549</v>
      </c>
      <c r="C15" s="6">
        <v>6</v>
      </c>
      <c r="D15" s="7" t="s">
        <v>548</v>
      </c>
      <c r="E15" s="6">
        <v>36300</v>
      </c>
      <c r="F15" s="8">
        <f t="shared" si="0"/>
        <v>36300</v>
      </c>
      <c r="G15" s="9">
        <f t="shared" si="1"/>
        <v>3.63</v>
      </c>
    </row>
    <row r="16" spans="1:7" ht="90">
      <c r="A16" s="4">
        <v>7</v>
      </c>
      <c r="B16" s="5" t="s">
        <v>550</v>
      </c>
      <c r="C16" s="6">
        <v>7</v>
      </c>
      <c r="D16" s="7" t="s">
        <v>551</v>
      </c>
      <c r="E16" s="6">
        <v>58700</v>
      </c>
      <c r="F16" s="8">
        <f t="shared" si="0"/>
        <v>58700</v>
      </c>
      <c r="G16" s="9">
        <f t="shared" si="1"/>
        <v>5.87</v>
      </c>
    </row>
    <row r="17" spans="1:7" ht="90">
      <c r="A17" s="4">
        <v>8</v>
      </c>
      <c r="B17" s="5" t="s">
        <v>552</v>
      </c>
      <c r="C17" s="6">
        <v>8</v>
      </c>
      <c r="D17" s="7" t="s">
        <v>551</v>
      </c>
      <c r="E17" s="6">
        <v>59900</v>
      </c>
      <c r="F17" s="8">
        <f t="shared" si="0"/>
        <v>59900</v>
      </c>
      <c r="G17" s="9">
        <f t="shared" si="1"/>
        <v>5.99</v>
      </c>
    </row>
    <row r="18" spans="1:7" ht="90">
      <c r="A18" s="4">
        <v>9</v>
      </c>
      <c r="B18" s="5" t="s">
        <v>553</v>
      </c>
      <c r="C18" s="6">
        <v>9</v>
      </c>
      <c r="D18" s="7" t="s">
        <v>551</v>
      </c>
      <c r="E18" s="6">
        <v>72600</v>
      </c>
      <c r="F18" s="8">
        <f t="shared" si="0"/>
        <v>72600</v>
      </c>
      <c r="G18" s="9">
        <f t="shared" si="1"/>
        <v>7.26</v>
      </c>
    </row>
    <row r="19" spans="1:7" ht="60">
      <c r="A19" s="4">
        <v>10</v>
      </c>
      <c r="B19" s="5" t="s">
        <v>554</v>
      </c>
      <c r="C19" s="6">
        <v>10</v>
      </c>
      <c r="D19" s="7" t="s">
        <v>44</v>
      </c>
      <c r="E19" s="6">
        <v>57100</v>
      </c>
      <c r="F19" s="8">
        <f t="shared" si="0"/>
        <v>57100</v>
      </c>
      <c r="G19" s="9">
        <f t="shared" si="1"/>
        <v>5.71</v>
      </c>
    </row>
    <row r="20" spans="1:7" ht="45">
      <c r="A20" s="4">
        <v>11</v>
      </c>
      <c r="B20" s="5" t="s">
        <v>555</v>
      </c>
      <c r="C20" s="6">
        <v>11</v>
      </c>
      <c r="D20" s="7" t="s">
        <v>44</v>
      </c>
      <c r="E20" s="6">
        <v>15700</v>
      </c>
      <c r="F20" s="8">
        <f t="shared" si="0"/>
        <v>15700</v>
      </c>
      <c r="G20" s="9">
        <f t="shared" si="1"/>
        <v>1.57</v>
      </c>
    </row>
    <row r="21" spans="1:7" ht="45">
      <c r="A21" s="4">
        <v>12</v>
      </c>
      <c r="B21" s="5" t="s">
        <v>556</v>
      </c>
      <c r="C21" s="6">
        <v>12</v>
      </c>
      <c r="D21" s="7" t="s">
        <v>44</v>
      </c>
      <c r="E21" s="6">
        <v>16500</v>
      </c>
      <c r="F21" s="8">
        <f t="shared" si="0"/>
        <v>16500</v>
      </c>
      <c r="G21" s="9">
        <f t="shared" si="1"/>
        <v>1.65</v>
      </c>
    </row>
    <row r="22" spans="1:7" ht="60">
      <c r="A22" s="4">
        <v>13</v>
      </c>
      <c r="B22" s="5" t="s">
        <v>557</v>
      </c>
      <c r="C22" s="6">
        <v>13</v>
      </c>
      <c r="D22" s="7" t="s">
        <v>37</v>
      </c>
      <c r="E22" s="6">
        <v>12100</v>
      </c>
      <c r="F22" s="8">
        <f t="shared" si="0"/>
        <v>12100</v>
      </c>
      <c r="G22" s="9">
        <f t="shared" si="1"/>
        <v>1.21</v>
      </c>
    </row>
    <row r="23" spans="1:7" ht="90">
      <c r="A23" s="4">
        <v>14</v>
      </c>
      <c r="B23" s="5" t="s">
        <v>558</v>
      </c>
      <c r="C23" s="6">
        <v>14</v>
      </c>
      <c r="D23" s="7" t="s">
        <v>559</v>
      </c>
      <c r="E23" s="6">
        <v>326600</v>
      </c>
      <c r="F23" s="8">
        <f t="shared" si="0"/>
        <v>326600</v>
      </c>
      <c r="G23" s="9">
        <f t="shared" si="1"/>
        <v>32.66</v>
      </c>
    </row>
    <row r="24" spans="1:7" ht="60">
      <c r="A24" s="4">
        <v>15</v>
      </c>
      <c r="B24" s="5" t="s">
        <v>560</v>
      </c>
      <c r="C24" s="6">
        <v>15</v>
      </c>
      <c r="D24" s="7" t="s">
        <v>95</v>
      </c>
      <c r="E24" s="6">
        <v>21800</v>
      </c>
      <c r="F24" s="8">
        <f t="shared" si="0"/>
        <v>21800</v>
      </c>
      <c r="G24" s="9">
        <f t="shared" si="1"/>
        <v>2.18</v>
      </c>
    </row>
    <row r="25" spans="1:7" ht="60">
      <c r="A25" s="4">
        <v>16</v>
      </c>
      <c r="B25" s="5" t="s">
        <v>561</v>
      </c>
      <c r="C25" s="6">
        <v>16</v>
      </c>
      <c r="D25" s="7" t="s">
        <v>95</v>
      </c>
      <c r="E25" s="6">
        <v>15700</v>
      </c>
      <c r="F25" s="8">
        <f t="shared" si="0"/>
        <v>15700</v>
      </c>
      <c r="G25" s="9">
        <f t="shared" si="1"/>
        <v>1.57</v>
      </c>
    </row>
    <row r="26" spans="1:7" ht="75">
      <c r="A26" s="4">
        <v>17</v>
      </c>
      <c r="B26" s="5" t="s">
        <v>562</v>
      </c>
      <c r="C26" s="6">
        <v>17</v>
      </c>
      <c r="D26" s="7" t="s">
        <v>563</v>
      </c>
      <c r="E26" s="6">
        <v>170800</v>
      </c>
      <c r="F26" s="8">
        <f t="shared" si="0"/>
        <v>170800</v>
      </c>
      <c r="G26" s="9">
        <f t="shared" si="1"/>
        <v>17.08</v>
      </c>
    </row>
    <row r="27" spans="1:7" ht="60">
      <c r="A27" s="4">
        <v>18</v>
      </c>
      <c r="B27" s="5" t="s">
        <v>564</v>
      </c>
      <c r="C27" s="6">
        <v>18</v>
      </c>
      <c r="D27" s="7" t="s">
        <v>563</v>
      </c>
      <c r="E27" s="6">
        <v>109400</v>
      </c>
      <c r="F27" s="8">
        <f t="shared" si="0"/>
        <v>109400</v>
      </c>
      <c r="G27" s="9">
        <f t="shared" si="1"/>
        <v>10.94</v>
      </c>
    </row>
    <row r="28" spans="1:7" ht="60">
      <c r="A28" s="4">
        <v>19</v>
      </c>
      <c r="B28" s="5" t="s">
        <v>565</v>
      </c>
      <c r="C28" s="6">
        <v>19</v>
      </c>
      <c r="D28" s="7" t="s">
        <v>563</v>
      </c>
      <c r="E28" s="6">
        <v>80600</v>
      </c>
      <c r="F28" s="8">
        <f t="shared" si="0"/>
        <v>80600</v>
      </c>
      <c r="G28" s="9">
        <f t="shared" si="1"/>
        <v>8.06</v>
      </c>
    </row>
    <row r="29" spans="1:7" ht="75">
      <c r="A29" s="4">
        <v>20</v>
      </c>
      <c r="B29" s="5" t="s">
        <v>566</v>
      </c>
      <c r="C29" s="6">
        <v>20</v>
      </c>
      <c r="D29" s="7" t="s">
        <v>544</v>
      </c>
      <c r="E29" s="6">
        <v>101900</v>
      </c>
      <c r="F29" s="8">
        <f t="shared" si="0"/>
        <v>101900</v>
      </c>
      <c r="G29" s="9">
        <f t="shared" si="1"/>
        <v>10.19</v>
      </c>
    </row>
    <row r="30" spans="1:7" ht="75">
      <c r="A30" s="4">
        <v>21</v>
      </c>
      <c r="B30" s="5" t="s">
        <v>567</v>
      </c>
      <c r="C30" s="6">
        <v>21</v>
      </c>
      <c r="D30" s="7" t="s">
        <v>544</v>
      </c>
      <c r="E30" s="6">
        <v>130800</v>
      </c>
      <c r="F30" s="8">
        <f t="shared" si="0"/>
        <v>130800</v>
      </c>
      <c r="G30" s="9">
        <f t="shared" si="1"/>
        <v>13.08</v>
      </c>
    </row>
    <row r="31" spans="1:7" ht="30">
      <c r="A31" s="4">
        <v>22</v>
      </c>
      <c r="B31" s="5" t="s">
        <v>568</v>
      </c>
      <c r="C31" s="6">
        <v>22</v>
      </c>
      <c r="D31" s="7" t="s">
        <v>559</v>
      </c>
      <c r="E31" s="6">
        <v>80100</v>
      </c>
      <c r="F31" s="8">
        <f t="shared" si="0"/>
        <v>80100</v>
      </c>
      <c r="G31" s="9">
        <f t="shared" si="1"/>
        <v>8.01</v>
      </c>
    </row>
    <row r="32" spans="1:7" ht="30">
      <c r="A32" s="4">
        <v>23</v>
      </c>
      <c r="B32" s="5" t="s">
        <v>569</v>
      </c>
      <c r="C32" s="6">
        <v>23</v>
      </c>
      <c r="D32" s="7" t="s">
        <v>544</v>
      </c>
      <c r="E32" s="6">
        <v>62400</v>
      </c>
      <c r="F32" s="8">
        <f t="shared" si="0"/>
        <v>62400</v>
      </c>
      <c r="G32" s="9">
        <f t="shared" si="1"/>
        <v>6.24</v>
      </c>
    </row>
    <row r="33" spans="1:7" ht="30">
      <c r="A33" s="4">
        <v>24</v>
      </c>
      <c r="B33" s="5" t="s">
        <v>570</v>
      </c>
      <c r="C33" s="6">
        <v>24</v>
      </c>
      <c r="D33" s="7" t="s">
        <v>544</v>
      </c>
      <c r="E33" s="6">
        <v>79000</v>
      </c>
      <c r="F33" s="8">
        <f t="shared" si="0"/>
        <v>79000</v>
      </c>
      <c r="G33" s="9">
        <f t="shared" si="1"/>
        <v>7.9</v>
      </c>
    </row>
    <row r="34" spans="1:7" ht="45">
      <c r="A34" s="4">
        <v>25</v>
      </c>
      <c r="B34" s="5" t="s">
        <v>571</v>
      </c>
      <c r="C34" s="6">
        <v>25</v>
      </c>
      <c r="D34" s="7" t="s">
        <v>15</v>
      </c>
      <c r="E34" s="6">
        <v>16500</v>
      </c>
      <c r="F34" s="8">
        <f t="shared" si="0"/>
        <v>16500</v>
      </c>
      <c r="G34" s="9">
        <f t="shared" si="1"/>
        <v>1.65</v>
      </c>
    </row>
    <row r="35" spans="1:7" ht="60">
      <c r="A35" s="4">
        <v>26</v>
      </c>
      <c r="B35" s="5" t="s">
        <v>572</v>
      </c>
      <c r="C35" s="6">
        <v>26</v>
      </c>
      <c r="D35" s="7" t="s">
        <v>15</v>
      </c>
      <c r="E35" s="6">
        <v>19200</v>
      </c>
      <c r="F35" s="8">
        <f t="shared" si="0"/>
        <v>19200</v>
      </c>
      <c r="G35" s="9">
        <f t="shared" si="1"/>
        <v>1.92</v>
      </c>
    </row>
    <row r="36" spans="1:7" ht="45">
      <c r="A36" s="4">
        <v>27</v>
      </c>
      <c r="B36" s="5" t="s">
        <v>573</v>
      </c>
      <c r="C36" s="6">
        <v>27</v>
      </c>
      <c r="D36" s="7" t="s">
        <v>15</v>
      </c>
      <c r="E36" s="6">
        <v>24000</v>
      </c>
      <c r="F36" s="8">
        <f t="shared" si="0"/>
        <v>24000</v>
      </c>
      <c r="G36" s="9">
        <f t="shared" si="1"/>
        <v>2.4</v>
      </c>
    </row>
    <row r="37" spans="1:7" ht="45">
      <c r="A37" s="4">
        <v>28</v>
      </c>
      <c r="B37" s="5" t="s">
        <v>574</v>
      </c>
      <c r="C37" s="6">
        <v>28</v>
      </c>
      <c r="D37" s="7" t="s">
        <v>95</v>
      </c>
      <c r="E37" s="6">
        <v>24800</v>
      </c>
      <c r="F37" s="8">
        <f t="shared" si="0"/>
        <v>24800</v>
      </c>
      <c r="G37" s="9">
        <f t="shared" si="1"/>
        <v>2.48</v>
      </c>
    </row>
    <row r="38" spans="1:7" ht="45">
      <c r="A38" s="4">
        <v>29</v>
      </c>
      <c r="B38" s="5" t="s">
        <v>575</v>
      </c>
      <c r="C38" s="6">
        <v>29</v>
      </c>
      <c r="D38" s="7" t="s">
        <v>95</v>
      </c>
      <c r="E38" s="6">
        <v>13300</v>
      </c>
      <c r="F38" s="8">
        <f t="shared" si="0"/>
        <v>13300</v>
      </c>
      <c r="G38" s="9">
        <f t="shared" si="1"/>
        <v>1.33</v>
      </c>
    </row>
    <row r="39" spans="1:7" ht="45">
      <c r="A39" s="4">
        <v>30</v>
      </c>
      <c r="B39" s="5" t="s">
        <v>576</v>
      </c>
      <c r="C39" s="6">
        <v>30</v>
      </c>
      <c r="D39" s="7" t="s">
        <v>37</v>
      </c>
      <c r="E39" s="6">
        <v>141500</v>
      </c>
      <c r="F39" s="8">
        <f t="shared" si="0"/>
        <v>141500</v>
      </c>
      <c r="G39" s="9">
        <f t="shared" si="1"/>
        <v>14.15</v>
      </c>
    </row>
    <row r="40" spans="1:7" ht="150">
      <c r="A40" s="4">
        <v>31</v>
      </c>
      <c r="B40" s="5" t="s">
        <v>577</v>
      </c>
      <c r="C40" s="6">
        <v>31</v>
      </c>
      <c r="D40" s="7" t="s">
        <v>15</v>
      </c>
      <c r="E40" s="6">
        <v>90700</v>
      </c>
      <c r="F40" s="8">
        <f t="shared" si="0"/>
        <v>90700</v>
      </c>
      <c r="G40" s="9">
        <f t="shared" si="1"/>
        <v>9.07</v>
      </c>
    </row>
    <row r="41" spans="1:7" ht="30">
      <c r="A41" s="4">
        <v>32</v>
      </c>
      <c r="B41" s="5" t="s">
        <v>578</v>
      </c>
      <c r="C41" s="6">
        <v>32</v>
      </c>
      <c r="D41" s="7" t="s">
        <v>217</v>
      </c>
      <c r="E41" s="6">
        <v>55000</v>
      </c>
      <c r="F41" s="8">
        <f t="shared" si="0"/>
        <v>55000</v>
      </c>
      <c r="G41" s="9">
        <f t="shared" si="1"/>
        <v>5.5</v>
      </c>
    </row>
    <row r="42" spans="1:7" ht="30">
      <c r="A42" s="4">
        <v>33</v>
      </c>
      <c r="B42" s="5" t="s">
        <v>579</v>
      </c>
      <c r="C42" s="6">
        <v>33</v>
      </c>
      <c r="D42" s="7" t="s">
        <v>580</v>
      </c>
      <c r="E42" s="6">
        <v>225900</v>
      </c>
      <c r="F42" s="8">
        <f t="shared" si="0"/>
        <v>225900</v>
      </c>
      <c r="G42" s="9">
        <f t="shared" si="1"/>
        <v>22.59</v>
      </c>
    </row>
    <row r="43" spans="1:7" ht="15">
      <c r="A43" s="13"/>
      <c r="B43" s="14"/>
      <c r="C43" s="17"/>
      <c r="D43" s="13"/>
      <c r="E43" s="17"/>
      <c r="F43" s="18"/>
      <c r="G43" s="19"/>
    </row>
    <row r="45" spans="1:6" ht="15">
      <c r="A45" t="s">
        <v>431</v>
      </c>
      <c r="F45" t="s">
        <v>432</v>
      </c>
    </row>
  </sheetData>
  <sheetProtection/>
  <mergeCells count="4">
    <mergeCell ref="A5:G5"/>
    <mergeCell ref="A6:G6"/>
    <mergeCell ref="A7:G7"/>
    <mergeCell ref="A8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6">
      <selection activeCell="L9" sqref="K9:L9"/>
    </sheetView>
  </sheetViews>
  <sheetFormatPr defaultColWidth="9.140625" defaultRowHeight="15"/>
  <cols>
    <col min="1" max="1" width="6.7109375" style="0" customWidth="1"/>
    <col min="2" max="2" width="57.7109375" style="0" customWidth="1"/>
    <col min="3" max="3" width="8.8515625" style="0" customWidth="1"/>
    <col min="4" max="4" width="13.140625" style="0" customWidth="1"/>
    <col min="5" max="5" width="17.421875" style="0" customWidth="1"/>
    <col min="6" max="6" width="19.8515625" style="0" customWidth="1"/>
    <col min="7" max="7" width="19.00390625" style="0" customWidth="1"/>
  </cols>
  <sheetData>
    <row r="1" spans="5:6" ht="18.75">
      <c r="E1" s="2" t="s">
        <v>0</v>
      </c>
      <c r="F1" s="2"/>
    </row>
    <row r="2" spans="5:6" ht="18.75">
      <c r="E2" s="2" t="s">
        <v>1</v>
      </c>
      <c r="F2" s="2"/>
    </row>
    <row r="3" spans="5:6" ht="18.75">
      <c r="E3" s="2" t="s">
        <v>2</v>
      </c>
      <c r="F3" s="2"/>
    </row>
    <row r="4" ht="15.75">
      <c r="E4" s="104" t="s">
        <v>581</v>
      </c>
    </row>
    <row r="5" spans="1:7" ht="18">
      <c r="A5" s="246" t="s">
        <v>4</v>
      </c>
      <c r="B5" s="246"/>
      <c r="C5" s="246"/>
      <c r="D5" s="246"/>
      <c r="E5" s="246"/>
      <c r="F5" s="246"/>
      <c r="G5" s="246"/>
    </row>
    <row r="6" spans="1:7" ht="18">
      <c r="A6" s="247" t="s">
        <v>5</v>
      </c>
      <c r="B6" s="247"/>
      <c r="C6" s="247"/>
      <c r="D6" s="247"/>
      <c r="E6" s="247"/>
      <c r="F6" s="247"/>
      <c r="G6" s="247"/>
    </row>
    <row r="7" spans="1:7" ht="18">
      <c r="A7" s="247" t="s">
        <v>582</v>
      </c>
      <c r="B7" s="247"/>
      <c r="C7" s="247"/>
      <c r="D7" s="247"/>
      <c r="E7" s="247"/>
      <c r="F7" s="247"/>
      <c r="G7" s="247"/>
    </row>
    <row r="8" spans="1:6" ht="15.75">
      <c r="A8" s="207"/>
      <c r="B8" s="207"/>
      <c r="C8" s="207"/>
      <c r="D8" s="207"/>
      <c r="E8" s="207"/>
      <c r="F8" s="207"/>
    </row>
    <row r="9" spans="1:7" ht="60">
      <c r="A9" s="105" t="s">
        <v>7</v>
      </c>
      <c r="B9" s="105" t="s">
        <v>8</v>
      </c>
      <c r="C9" s="105" t="s">
        <v>9</v>
      </c>
      <c r="D9" s="105" t="s">
        <v>10</v>
      </c>
      <c r="E9" s="105" t="s">
        <v>583</v>
      </c>
      <c r="F9" s="105" t="s">
        <v>584</v>
      </c>
      <c r="G9" s="105" t="s">
        <v>585</v>
      </c>
    </row>
    <row r="10" spans="1:7" ht="75">
      <c r="A10" s="105">
        <v>1</v>
      </c>
      <c r="B10" s="106" t="s">
        <v>586</v>
      </c>
      <c r="C10" s="107" t="s">
        <v>587</v>
      </c>
      <c r="D10" s="105" t="s">
        <v>588</v>
      </c>
      <c r="E10" s="108">
        <v>95969</v>
      </c>
      <c r="F10" s="109">
        <v>96000</v>
      </c>
      <c r="G10" s="110">
        <f>F10/10000</f>
        <v>9.6</v>
      </c>
    </row>
    <row r="11" spans="1:7" ht="45">
      <c r="A11" s="105">
        <v>2</v>
      </c>
      <c r="B11" s="106" t="s">
        <v>589</v>
      </c>
      <c r="C11" s="107" t="s">
        <v>590</v>
      </c>
      <c r="D11" s="105" t="s">
        <v>588</v>
      </c>
      <c r="E11" s="111">
        <v>32032</v>
      </c>
      <c r="F11" s="109">
        <v>32000</v>
      </c>
      <c r="G11" s="110">
        <f aca="true" t="shared" si="0" ref="G11:G74">F11/10000</f>
        <v>3.2</v>
      </c>
    </row>
    <row r="12" spans="1:7" ht="45">
      <c r="A12" s="105">
        <v>3</v>
      </c>
      <c r="B12" s="106" t="s">
        <v>591</v>
      </c>
      <c r="C12" s="107" t="s">
        <v>592</v>
      </c>
      <c r="D12" s="105" t="s">
        <v>44</v>
      </c>
      <c r="E12" s="111">
        <v>35235</v>
      </c>
      <c r="F12" s="109">
        <v>35200</v>
      </c>
      <c r="G12" s="110">
        <f t="shared" si="0"/>
        <v>3.52</v>
      </c>
    </row>
    <row r="13" spans="1:7" ht="60">
      <c r="A13" s="105">
        <v>4</v>
      </c>
      <c r="B13" s="106" t="s">
        <v>593</v>
      </c>
      <c r="C13" s="107" t="s">
        <v>594</v>
      </c>
      <c r="D13" s="105" t="s">
        <v>44</v>
      </c>
      <c r="E13" s="111">
        <v>44845</v>
      </c>
      <c r="F13" s="109">
        <v>44800</v>
      </c>
      <c r="G13" s="110">
        <f t="shared" si="0"/>
        <v>4.48</v>
      </c>
    </row>
    <row r="14" spans="1:7" ht="60">
      <c r="A14" s="105">
        <v>5</v>
      </c>
      <c r="B14" s="106" t="s">
        <v>595</v>
      </c>
      <c r="C14" s="107" t="s">
        <v>596</v>
      </c>
      <c r="D14" s="105" t="s">
        <v>44</v>
      </c>
      <c r="E14" s="111">
        <v>30964</v>
      </c>
      <c r="F14" s="109">
        <v>31000</v>
      </c>
      <c r="G14" s="110">
        <f t="shared" si="0"/>
        <v>3.1</v>
      </c>
    </row>
    <row r="15" spans="1:7" ht="45">
      <c r="A15" s="105">
        <v>6</v>
      </c>
      <c r="B15" s="106" t="s">
        <v>597</v>
      </c>
      <c r="C15" s="107" t="s">
        <v>598</v>
      </c>
      <c r="D15" s="105" t="s">
        <v>44</v>
      </c>
      <c r="E15" s="111">
        <v>44311</v>
      </c>
      <c r="F15" s="109">
        <v>44300</v>
      </c>
      <c r="G15" s="110">
        <f t="shared" si="0"/>
        <v>4.43</v>
      </c>
    </row>
    <row r="16" spans="1:7" ht="60">
      <c r="A16" s="105">
        <v>7</v>
      </c>
      <c r="B16" s="106" t="s">
        <v>599</v>
      </c>
      <c r="C16" s="107" t="s">
        <v>600</v>
      </c>
      <c r="D16" s="105" t="s">
        <v>44</v>
      </c>
      <c r="E16" s="111">
        <v>77945</v>
      </c>
      <c r="F16" s="109">
        <v>77900</v>
      </c>
      <c r="G16" s="110">
        <f t="shared" si="0"/>
        <v>7.79</v>
      </c>
    </row>
    <row r="17" spans="1:7" ht="45">
      <c r="A17" s="105">
        <v>8</v>
      </c>
      <c r="B17" s="106" t="s">
        <v>601</v>
      </c>
      <c r="C17" s="107" t="s">
        <v>602</v>
      </c>
      <c r="D17" s="108" t="s">
        <v>603</v>
      </c>
      <c r="E17" s="108">
        <v>47514</v>
      </c>
      <c r="F17" s="109">
        <v>47500</v>
      </c>
      <c r="G17" s="110">
        <f t="shared" si="0"/>
        <v>4.75</v>
      </c>
    </row>
    <row r="18" spans="1:7" ht="45">
      <c r="A18" s="105">
        <v>9</v>
      </c>
      <c r="B18" s="106" t="s">
        <v>604</v>
      </c>
      <c r="C18" s="107" t="s">
        <v>605</v>
      </c>
      <c r="D18" s="108" t="s">
        <v>606</v>
      </c>
      <c r="E18" s="112">
        <v>64064</v>
      </c>
      <c r="F18" s="109">
        <v>64000</v>
      </c>
      <c r="G18" s="110">
        <f t="shared" si="0"/>
        <v>6.4</v>
      </c>
    </row>
    <row r="19" spans="1:7" ht="45">
      <c r="A19" s="105">
        <v>10</v>
      </c>
      <c r="B19" s="106" t="s">
        <v>607</v>
      </c>
      <c r="C19" s="107" t="s">
        <v>608</v>
      </c>
      <c r="D19" s="108" t="s">
        <v>44</v>
      </c>
      <c r="E19" s="108">
        <v>75810</v>
      </c>
      <c r="F19" s="109">
        <v>75800</v>
      </c>
      <c r="G19" s="110">
        <f t="shared" si="0"/>
        <v>7.58</v>
      </c>
    </row>
    <row r="20" spans="1:7" ht="45">
      <c r="A20" s="105">
        <v>11</v>
      </c>
      <c r="B20" s="106" t="s">
        <v>609</v>
      </c>
      <c r="C20" s="107" t="s">
        <v>610</v>
      </c>
      <c r="D20" s="108" t="s">
        <v>44</v>
      </c>
      <c r="E20" s="108">
        <v>85419</v>
      </c>
      <c r="F20" s="109">
        <v>85400</v>
      </c>
      <c r="G20" s="110">
        <f t="shared" si="0"/>
        <v>8.54</v>
      </c>
    </row>
    <row r="21" spans="1:7" ht="45">
      <c r="A21" s="105">
        <v>12</v>
      </c>
      <c r="B21" s="106" t="s">
        <v>611</v>
      </c>
      <c r="C21" s="107" t="s">
        <v>612</v>
      </c>
      <c r="D21" s="108" t="s">
        <v>44</v>
      </c>
      <c r="E21" s="108">
        <v>103571</v>
      </c>
      <c r="F21" s="109">
        <v>103600</v>
      </c>
      <c r="G21" s="110">
        <f t="shared" si="0"/>
        <v>10.36</v>
      </c>
    </row>
    <row r="22" spans="1:7" ht="45">
      <c r="A22" s="105">
        <v>13</v>
      </c>
      <c r="B22" s="106" t="s">
        <v>613</v>
      </c>
      <c r="C22" s="107" t="s">
        <v>614</v>
      </c>
      <c r="D22" s="108" t="s">
        <v>615</v>
      </c>
      <c r="E22" s="108">
        <v>106240</v>
      </c>
      <c r="F22" s="109">
        <v>106200</v>
      </c>
      <c r="G22" s="110">
        <f t="shared" si="0"/>
        <v>10.62</v>
      </c>
    </row>
    <row r="23" spans="1:7" ht="45">
      <c r="A23" s="105">
        <v>14</v>
      </c>
      <c r="B23" s="106" t="s">
        <v>616</v>
      </c>
      <c r="C23" s="107" t="s">
        <v>617</v>
      </c>
      <c r="D23" s="105" t="s">
        <v>618</v>
      </c>
      <c r="E23" s="108">
        <v>26694</v>
      </c>
      <c r="F23" s="109">
        <v>26700</v>
      </c>
      <c r="G23" s="110">
        <f t="shared" si="0"/>
        <v>2.67</v>
      </c>
    </row>
    <row r="24" spans="1:7" ht="45">
      <c r="A24" s="105">
        <v>15</v>
      </c>
      <c r="B24" s="106" t="s">
        <v>619</v>
      </c>
      <c r="C24" s="107" t="s">
        <v>620</v>
      </c>
      <c r="D24" s="105" t="s">
        <v>618</v>
      </c>
      <c r="E24" s="108">
        <v>56590</v>
      </c>
      <c r="F24" s="109">
        <v>56600</v>
      </c>
      <c r="G24" s="110">
        <f t="shared" si="0"/>
        <v>5.66</v>
      </c>
    </row>
    <row r="25" spans="1:7" ht="25.5">
      <c r="A25" s="105">
        <v>16</v>
      </c>
      <c r="B25" s="113" t="s">
        <v>621</v>
      </c>
      <c r="C25" s="107" t="s">
        <v>622</v>
      </c>
      <c r="D25" s="105" t="s">
        <v>623</v>
      </c>
      <c r="E25" s="108">
        <v>54455</v>
      </c>
      <c r="F25" s="109">
        <v>54500</v>
      </c>
      <c r="G25" s="110">
        <f t="shared" si="0"/>
        <v>5.45</v>
      </c>
    </row>
    <row r="26" spans="1:7" ht="38.25">
      <c r="A26" s="105">
        <v>17</v>
      </c>
      <c r="B26" s="113" t="s">
        <v>624</v>
      </c>
      <c r="C26" s="107" t="s">
        <v>625</v>
      </c>
      <c r="D26" s="105" t="s">
        <v>44</v>
      </c>
      <c r="E26" s="108">
        <v>48582</v>
      </c>
      <c r="F26" s="109">
        <v>48600</v>
      </c>
      <c r="G26" s="110">
        <f t="shared" si="0"/>
        <v>4.86</v>
      </c>
    </row>
    <row r="27" spans="1:7" ht="45">
      <c r="A27" s="105">
        <v>18</v>
      </c>
      <c r="B27" s="106" t="s">
        <v>626</v>
      </c>
      <c r="C27" s="107" t="s">
        <v>627</v>
      </c>
      <c r="D27" s="105" t="s">
        <v>15</v>
      </c>
      <c r="E27" s="108">
        <v>9076</v>
      </c>
      <c r="F27" s="109">
        <v>9000</v>
      </c>
      <c r="G27" s="110">
        <f t="shared" si="0"/>
        <v>0.9</v>
      </c>
    </row>
    <row r="28" spans="1:7" ht="45">
      <c r="A28" s="105">
        <v>19</v>
      </c>
      <c r="B28" s="106" t="s">
        <v>628</v>
      </c>
      <c r="C28" s="107" t="s">
        <v>629</v>
      </c>
      <c r="D28" s="105" t="s">
        <v>15</v>
      </c>
      <c r="E28" s="108">
        <v>18152</v>
      </c>
      <c r="F28" s="109">
        <v>18100</v>
      </c>
      <c r="G28" s="110">
        <f t="shared" si="0"/>
        <v>1.81</v>
      </c>
    </row>
    <row r="29" spans="1:7" ht="45">
      <c r="A29" s="105">
        <v>20</v>
      </c>
      <c r="B29" s="106" t="s">
        <v>630</v>
      </c>
      <c r="C29" s="107" t="s">
        <v>631</v>
      </c>
      <c r="D29" s="105" t="s">
        <v>44</v>
      </c>
      <c r="E29" s="108">
        <v>3203</v>
      </c>
      <c r="F29" s="109">
        <v>3200</v>
      </c>
      <c r="G29" s="110">
        <f t="shared" si="0"/>
        <v>0.32</v>
      </c>
    </row>
    <row r="30" spans="1:7" ht="25.5">
      <c r="A30" s="105">
        <v>21</v>
      </c>
      <c r="B30" s="113" t="s">
        <v>632</v>
      </c>
      <c r="C30" s="107" t="s">
        <v>633</v>
      </c>
      <c r="D30" s="105" t="s">
        <v>44</v>
      </c>
      <c r="E30" s="108">
        <v>5873</v>
      </c>
      <c r="F30" s="109">
        <v>5900</v>
      </c>
      <c r="G30" s="110">
        <f t="shared" si="0"/>
        <v>0.59</v>
      </c>
    </row>
    <row r="31" spans="1:7" ht="25.5">
      <c r="A31" s="105">
        <v>22</v>
      </c>
      <c r="B31" s="113" t="s">
        <v>634</v>
      </c>
      <c r="C31" s="107" t="s">
        <v>635</v>
      </c>
      <c r="D31" s="105" t="s">
        <v>44</v>
      </c>
      <c r="E31" s="108">
        <v>22423</v>
      </c>
      <c r="F31" s="109">
        <v>22400</v>
      </c>
      <c r="G31" s="110">
        <f t="shared" si="0"/>
        <v>2.24</v>
      </c>
    </row>
    <row r="32" spans="1:7" ht="76.5">
      <c r="A32" s="114">
        <v>23</v>
      </c>
      <c r="B32" s="113" t="s">
        <v>636</v>
      </c>
      <c r="C32" s="115" t="s">
        <v>637</v>
      </c>
      <c r="D32" s="105" t="s">
        <v>638</v>
      </c>
      <c r="E32" s="108">
        <v>261596</v>
      </c>
      <c r="F32" s="109">
        <v>261600</v>
      </c>
      <c r="G32" s="110">
        <f t="shared" si="0"/>
        <v>26.16</v>
      </c>
    </row>
    <row r="33" spans="1:7" ht="63.75">
      <c r="A33" s="105">
        <v>24</v>
      </c>
      <c r="B33" s="113" t="s">
        <v>639</v>
      </c>
      <c r="C33" s="116" t="s">
        <v>640</v>
      </c>
      <c r="D33" s="116" t="s">
        <v>641</v>
      </c>
      <c r="E33" s="108">
        <v>69403</v>
      </c>
      <c r="F33" s="109">
        <v>69400</v>
      </c>
      <c r="G33" s="110">
        <f t="shared" si="0"/>
        <v>6.94</v>
      </c>
    </row>
    <row r="34" spans="1:7" ht="114.75">
      <c r="A34" s="105">
        <v>25</v>
      </c>
      <c r="B34" s="113" t="s">
        <v>642</v>
      </c>
      <c r="C34" s="116" t="s">
        <v>643</v>
      </c>
      <c r="D34" s="117" t="s">
        <v>644</v>
      </c>
      <c r="E34" s="108">
        <v>96097</v>
      </c>
      <c r="F34" s="109">
        <v>96100</v>
      </c>
      <c r="G34" s="110">
        <f t="shared" si="0"/>
        <v>9.61</v>
      </c>
    </row>
    <row r="35" spans="1:7" ht="38.25">
      <c r="A35" s="105">
        <v>26</v>
      </c>
      <c r="B35" s="113" t="s">
        <v>645</v>
      </c>
      <c r="C35" s="116" t="s">
        <v>646</v>
      </c>
      <c r="D35" s="116" t="s">
        <v>44</v>
      </c>
      <c r="E35" s="108">
        <v>133468</v>
      </c>
      <c r="F35" s="109">
        <v>133500</v>
      </c>
      <c r="G35" s="110">
        <f t="shared" si="0"/>
        <v>13.35</v>
      </c>
    </row>
    <row r="36" spans="1:7" ht="38.25">
      <c r="A36" s="105">
        <v>27</v>
      </c>
      <c r="B36" s="113" t="s">
        <v>647</v>
      </c>
      <c r="C36" s="116" t="s">
        <v>648</v>
      </c>
      <c r="D36" s="116" t="s">
        <v>44</v>
      </c>
      <c r="E36" s="108">
        <v>154822</v>
      </c>
      <c r="F36" s="109">
        <v>154800</v>
      </c>
      <c r="G36" s="110">
        <f t="shared" si="0"/>
        <v>15.48</v>
      </c>
    </row>
    <row r="37" spans="1:7" ht="76.5">
      <c r="A37" s="105">
        <v>28</v>
      </c>
      <c r="B37" s="113" t="s">
        <v>649</v>
      </c>
      <c r="C37" s="116" t="s">
        <v>650</v>
      </c>
      <c r="D37" s="117" t="s">
        <v>37</v>
      </c>
      <c r="E37" s="108">
        <v>160161</v>
      </c>
      <c r="F37" s="109">
        <v>160200</v>
      </c>
      <c r="G37" s="110">
        <f t="shared" si="0"/>
        <v>16.02</v>
      </c>
    </row>
    <row r="38" spans="1:7" ht="38.25">
      <c r="A38" s="105">
        <v>29</v>
      </c>
      <c r="B38" s="113" t="s">
        <v>651</v>
      </c>
      <c r="C38" s="116" t="s">
        <v>652</v>
      </c>
      <c r="D38" s="117" t="s">
        <v>44</v>
      </c>
      <c r="E38" s="108">
        <v>21355</v>
      </c>
      <c r="F38" s="109">
        <v>21300</v>
      </c>
      <c r="G38" s="110">
        <f t="shared" si="0"/>
        <v>2.13</v>
      </c>
    </row>
    <row r="39" spans="1:7" ht="25.5">
      <c r="A39" s="105">
        <v>30</v>
      </c>
      <c r="B39" s="113" t="s">
        <v>653</v>
      </c>
      <c r="C39" s="116" t="s">
        <v>654</v>
      </c>
      <c r="D39" s="117" t="s">
        <v>655</v>
      </c>
      <c r="E39" s="108">
        <v>26160</v>
      </c>
      <c r="F39" s="109">
        <v>26200</v>
      </c>
      <c r="G39" s="110">
        <f t="shared" si="0"/>
        <v>2.62</v>
      </c>
    </row>
    <row r="40" spans="1:7" ht="51">
      <c r="A40" s="105">
        <v>31</v>
      </c>
      <c r="B40" s="113" t="s">
        <v>656</v>
      </c>
      <c r="C40" s="116" t="s">
        <v>657</v>
      </c>
      <c r="D40" s="117" t="s">
        <v>655</v>
      </c>
      <c r="E40" s="108">
        <v>37371</v>
      </c>
      <c r="F40" s="109">
        <v>37400</v>
      </c>
      <c r="G40" s="110">
        <f t="shared" si="0"/>
        <v>3.74</v>
      </c>
    </row>
    <row r="41" spans="1:7" ht="51">
      <c r="A41" s="105">
        <v>32</v>
      </c>
      <c r="B41" s="113" t="s">
        <v>658</v>
      </c>
      <c r="C41" s="116" t="s">
        <v>659</v>
      </c>
      <c r="D41" s="117" t="s">
        <v>15</v>
      </c>
      <c r="E41" s="108">
        <v>26694</v>
      </c>
      <c r="F41" s="109">
        <v>26700</v>
      </c>
      <c r="G41" s="110">
        <f t="shared" si="0"/>
        <v>2.67</v>
      </c>
    </row>
    <row r="42" spans="1:7" ht="25.5">
      <c r="A42" s="105">
        <v>33</v>
      </c>
      <c r="B42" s="113" t="s">
        <v>660</v>
      </c>
      <c r="C42" s="116" t="s">
        <v>661</v>
      </c>
      <c r="D42" s="117" t="s">
        <v>37</v>
      </c>
      <c r="E42" s="108">
        <v>43777</v>
      </c>
      <c r="F42" s="109">
        <v>43800</v>
      </c>
      <c r="G42" s="110">
        <f t="shared" si="0"/>
        <v>4.38</v>
      </c>
    </row>
    <row r="43" spans="1:7" ht="38.25">
      <c r="A43" s="105">
        <v>34</v>
      </c>
      <c r="B43" s="113" t="s">
        <v>662</v>
      </c>
      <c r="C43" s="116" t="s">
        <v>663</v>
      </c>
      <c r="D43" s="117" t="s">
        <v>664</v>
      </c>
      <c r="E43" s="108">
        <v>154822</v>
      </c>
      <c r="F43" s="109">
        <v>154800</v>
      </c>
      <c r="G43" s="110">
        <f t="shared" si="0"/>
        <v>15.48</v>
      </c>
    </row>
    <row r="44" spans="1:7" ht="51">
      <c r="A44" s="105">
        <v>35</v>
      </c>
      <c r="B44" s="113" t="s">
        <v>665</v>
      </c>
      <c r="C44" s="116" t="s">
        <v>666</v>
      </c>
      <c r="D44" s="117" t="s">
        <v>44</v>
      </c>
      <c r="E44" s="108">
        <v>53387</v>
      </c>
      <c r="F44" s="109">
        <v>53400</v>
      </c>
      <c r="G44" s="110">
        <f t="shared" si="0"/>
        <v>5.34</v>
      </c>
    </row>
    <row r="45" spans="1:7" ht="38.25">
      <c r="A45" s="105">
        <v>36</v>
      </c>
      <c r="B45" s="113" t="s">
        <v>667</v>
      </c>
      <c r="C45" s="116" t="s">
        <v>668</v>
      </c>
      <c r="D45" s="117" t="s">
        <v>669</v>
      </c>
      <c r="E45" s="108">
        <v>98766</v>
      </c>
      <c r="F45" s="109">
        <v>98800</v>
      </c>
      <c r="G45" s="110">
        <f t="shared" si="0"/>
        <v>9.88</v>
      </c>
    </row>
    <row r="46" spans="1:7" ht="38.25">
      <c r="A46" s="105">
        <v>37</v>
      </c>
      <c r="B46" s="113" t="s">
        <v>670</v>
      </c>
      <c r="C46" s="116" t="s">
        <v>671</v>
      </c>
      <c r="D46" s="117" t="s">
        <v>669</v>
      </c>
      <c r="E46" s="108">
        <v>80081</v>
      </c>
      <c r="F46" s="109">
        <v>80000</v>
      </c>
      <c r="G46" s="110">
        <f t="shared" si="0"/>
        <v>8</v>
      </c>
    </row>
    <row r="47" spans="1:7" ht="38.25">
      <c r="A47" s="105">
        <v>38</v>
      </c>
      <c r="B47" s="113" t="s">
        <v>672</v>
      </c>
      <c r="C47" s="116" t="s">
        <v>673</v>
      </c>
      <c r="D47" s="116" t="s">
        <v>44</v>
      </c>
      <c r="E47" s="108">
        <v>85419</v>
      </c>
      <c r="F47" s="109">
        <v>85400</v>
      </c>
      <c r="G47" s="110">
        <f t="shared" si="0"/>
        <v>8.54</v>
      </c>
    </row>
    <row r="48" spans="1:7" ht="51">
      <c r="A48" s="105">
        <v>39</v>
      </c>
      <c r="B48" s="113" t="s">
        <v>674</v>
      </c>
      <c r="C48" s="116" t="s">
        <v>675</v>
      </c>
      <c r="D48" s="116" t="s">
        <v>44</v>
      </c>
      <c r="E48" s="108">
        <v>58726</v>
      </c>
      <c r="F48" s="109">
        <v>58700</v>
      </c>
      <c r="G48" s="110">
        <f t="shared" si="0"/>
        <v>5.87</v>
      </c>
    </row>
    <row r="49" spans="1:7" ht="45">
      <c r="A49" s="114">
        <v>40</v>
      </c>
      <c r="B49" s="5" t="s">
        <v>676</v>
      </c>
      <c r="C49" s="118" t="s">
        <v>677</v>
      </c>
      <c r="D49" s="119" t="s">
        <v>15</v>
      </c>
      <c r="E49" s="10">
        <v>19753</v>
      </c>
      <c r="F49" s="109">
        <v>19800</v>
      </c>
      <c r="G49" s="110">
        <f t="shared" si="0"/>
        <v>1.98</v>
      </c>
    </row>
    <row r="50" spans="1:7" ht="45">
      <c r="A50" s="114">
        <v>41</v>
      </c>
      <c r="B50" s="5" t="s">
        <v>678</v>
      </c>
      <c r="C50" s="118" t="s">
        <v>679</v>
      </c>
      <c r="D50" s="119" t="s">
        <v>15</v>
      </c>
      <c r="E50" s="10">
        <v>28295</v>
      </c>
      <c r="F50" s="109">
        <v>28300</v>
      </c>
      <c r="G50" s="110">
        <f t="shared" si="0"/>
        <v>2.83</v>
      </c>
    </row>
    <row r="51" spans="1:7" ht="45">
      <c r="A51" s="114">
        <v>42</v>
      </c>
      <c r="B51" s="5" t="s">
        <v>680</v>
      </c>
      <c r="C51" s="118" t="s">
        <v>681</v>
      </c>
      <c r="D51" s="119" t="s">
        <v>15</v>
      </c>
      <c r="E51" s="10">
        <v>17618</v>
      </c>
      <c r="F51" s="109">
        <v>17600</v>
      </c>
      <c r="G51" s="110">
        <f t="shared" si="0"/>
        <v>1.76</v>
      </c>
    </row>
    <row r="52" spans="1:7" ht="75">
      <c r="A52" s="114">
        <v>43</v>
      </c>
      <c r="B52" s="120" t="s">
        <v>682</v>
      </c>
      <c r="C52" s="118" t="s">
        <v>683</v>
      </c>
      <c r="D52" s="119" t="s">
        <v>606</v>
      </c>
      <c r="E52" s="10"/>
      <c r="F52" s="109"/>
      <c r="G52" s="110"/>
    </row>
    <row r="53" spans="1:7" ht="15">
      <c r="A53" s="114" t="s">
        <v>684</v>
      </c>
      <c r="B53" s="121" t="s">
        <v>685</v>
      </c>
      <c r="C53" s="118" t="s">
        <v>686</v>
      </c>
      <c r="D53" s="119"/>
      <c r="E53" s="10">
        <v>23973</v>
      </c>
      <c r="F53" s="109">
        <v>24000</v>
      </c>
      <c r="G53" s="110">
        <f t="shared" si="0"/>
        <v>2.4</v>
      </c>
    </row>
    <row r="54" spans="1:7" ht="15">
      <c r="A54" s="114" t="s">
        <v>687</v>
      </c>
      <c r="B54" s="5" t="s">
        <v>688</v>
      </c>
      <c r="C54" s="118" t="s">
        <v>689</v>
      </c>
      <c r="D54" s="119"/>
      <c r="E54" s="10"/>
      <c r="F54" s="109"/>
      <c r="G54" s="110"/>
    </row>
    <row r="55" spans="1:7" ht="15">
      <c r="A55" s="114" t="s">
        <v>690</v>
      </c>
      <c r="B55" s="120" t="s">
        <v>691</v>
      </c>
      <c r="C55" s="118" t="s">
        <v>692</v>
      </c>
      <c r="D55" s="119"/>
      <c r="E55" s="10">
        <v>25817</v>
      </c>
      <c r="F55" s="109">
        <v>25800</v>
      </c>
      <c r="G55" s="110">
        <f t="shared" si="0"/>
        <v>2.58</v>
      </c>
    </row>
    <row r="56" spans="1:7" ht="15">
      <c r="A56" s="114" t="s">
        <v>693</v>
      </c>
      <c r="B56" s="122" t="s">
        <v>694</v>
      </c>
      <c r="C56" s="118" t="s">
        <v>695</v>
      </c>
      <c r="D56" s="119"/>
      <c r="E56" s="10">
        <v>40569</v>
      </c>
      <c r="F56" s="109">
        <v>40600</v>
      </c>
      <c r="G56" s="110">
        <f t="shared" si="0"/>
        <v>4.06</v>
      </c>
    </row>
    <row r="57" spans="1:7" ht="15">
      <c r="A57" s="114" t="s">
        <v>696</v>
      </c>
      <c r="B57" s="5" t="s">
        <v>697</v>
      </c>
      <c r="C57" s="10" t="s">
        <v>698</v>
      </c>
      <c r="D57" s="119"/>
      <c r="E57" s="10"/>
      <c r="F57" s="109"/>
      <c r="G57" s="110"/>
    </row>
    <row r="58" spans="1:7" ht="15">
      <c r="A58" s="114" t="s">
        <v>699</v>
      </c>
      <c r="B58" s="120" t="s">
        <v>691</v>
      </c>
      <c r="C58" s="10" t="s">
        <v>700</v>
      </c>
      <c r="D58" s="119"/>
      <c r="E58" s="10">
        <v>27046</v>
      </c>
      <c r="F58" s="109">
        <v>27000</v>
      </c>
      <c r="G58" s="110">
        <f t="shared" si="0"/>
        <v>2.7</v>
      </c>
    </row>
    <row r="59" spans="1:7" ht="15">
      <c r="A59" s="114" t="s">
        <v>701</v>
      </c>
      <c r="B59" s="5" t="s">
        <v>702</v>
      </c>
      <c r="C59" s="10" t="s">
        <v>703</v>
      </c>
      <c r="D59" s="119"/>
      <c r="E59" s="10"/>
      <c r="F59" s="109"/>
      <c r="G59" s="110"/>
    </row>
    <row r="60" spans="1:7" ht="15">
      <c r="A60" s="114" t="s">
        <v>704</v>
      </c>
      <c r="B60" s="122" t="s">
        <v>691</v>
      </c>
      <c r="C60" s="10" t="s">
        <v>705</v>
      </c>
      <c r="D60" s="119"/>
      <c r="E60" s="10">
        <v>31349</v>
      </c>
      <c r="F60" s="109">
        <v>31300</v>
      </c>
      <c r="G60" s="110">
        <f t="shared" si="0"/>
        <v>3.13</v>
      </c>
    </row>
    <row r="61" spans="1:7" ht="30">
      <c r="A61" s="114">
        <v>44</v>
      </c>
      <c r="B61" s="120" t="s">
        <v>706</v>
      </c>
      <c r="C61" s="10" t="s">
        <v>707</v>
      </c>
      <c r="D61" s="119" t="s">
        <v>708</v>
      </c>
      <c r="E61" s="10">
        <v>161663</v>
      </c>
      <c r="F61" s="109">
        <v>161700</v>
      </c>
      <c r="G61" s="110">
        <f t="shared" si="0"/>
        <v>16.17</v>
      </c>
    </row>
    <row r="62" spans="1:7" ht="30">
      <c r="A62" s="114">
        <v>45</v>
      </c>
      <c r="B62" s="5" t="s">
        <v>709</v>
      </c>
      <c r="C62" s="10" t="s">
        <v>710</v>
      </c>
      <c r="D62" s="119" t="s">
        <v>708</v>
      </c>
      <c r="E62" s="10">
        <v>175186</v>
      </c>
      <c r="F62" s="109">
        <v>175200</v>
      </c>
      <c r="G62" s="110">
        <f t="shared" si="0"/>
        <v>17.52</v>
      </c>
    </row>
    <row r="63" spans="1:7" ht="30">
      <c r="A63" s="114">
        <v>46</v>
      </c>
      <c r="B63" s="5" t="s">
        <v>711</v>
      </c>
      <c r="C63" s="10" t="s">
        <v>712</v>
      </c>
      <c r="D63" s="119" t="s">
        <v>15</v>
      </c>
      <c r="E63" s="10"/>
      <c r="F63" s="109"/>
      <c r="G63" s="110"/>
    </row>
    <row r="64" spans="1:7" ht="15">
      <c r="A64" s="114" t="s">
        <v>713</v>
      </c>
      <c r="B64" s="5" t="s">
        <v>714</v>
      </c>
      <c r="C64" s="10" t="s">
        <v>715</v>
      </c>
      <c r="D64" s="119"/>
      <c r="E64" s="10">
        <v>17826</v>
      </c>
      <c r="F64" s="109">
        <v>17800</v>
      </c>
      <c r="G64" s="110">
        <f t="shared" si="0"/>
        <v>1.78</v>
      </c>
    </row>
    <row r="65" spans="1:7" ht="15">
      <c r="A65" s="114" t="s">
        <v>716</v>
      </c>
      <c r="B65" s="5" t="s">
        <v>717</v>
      </c>
      <c r="C65" s="10" t="s">
        <v>718</v>
      </c>
      <c r="D65" s="119"/>
      <c r="E65" s="10">
        <v>7376</v>
      </c>
      <c r="F65" s="109">
        <v>7400</v>
      </c>
      <c r="G65" s="110">
        <f t="shared" si="0"/>
        <v>0.74</v>
      </c>
    </row>
    <row r="66" spans="1:7" ht="30">
      <c r="A66" s="114">
        <v>47</v>
      </c>
      <c r="B66" s="5" t="s">
        <v>719</v>
      </c>
      <c r="C66" s="123" t="s">
        <v>720</v>
      </c>
      <c r="D66" s="119" t="s">
        <v>15</v>
      </c>
      <c r="E66" s="10">
        <v>1602</v>
      </c>
      <c r="F66" s="109">
        <v>1600</v>
      </c>
      <c r="G66" s="110">
        <f t="shared" si="0"/>
        <v>0.16</v>
      </c>
    </row>
    <row r="67" spans="1:7" ht="30">
      <c r="A67" s="114">
        <v>48</v>
      </c>
      <c r="B67" s="5" t="s">
        <v>721</v>
      </c>
      <c r="C67" s="123" t="s">
        <v>722</v>
      </c>
      <c r="D67" s="119" t="s">
        <v>15</v>
      </c>
      <c r="E67" s="10">
        <v>8542</v>
      </c>
      <c r="F67" s="109">
        <v>8500</v>
      </c>
      <c r="G67" s="110">
        <f t="shared" si="0"/>
        <v>0.85</v>
      </c>
    </row>
    <row r="68" spans="1:7" ht="45">
      <c r="A68" s="114">
        <v>49</v>
      </c>
      <c r="B68" s="5" t="s">
        <v>723</v>
      </c>
      <c r="C68" s="123" t="s">
        <v>724</v>
      </c>
      <c r="D68" s="119" t="s">
        <v>44</v>
      </c>
      <c r="E68" s="10">
        <v>71304</v>
      </c>
      <c r="F68" s="109">
        <v>71300</v>
      </c>
      <c r="G68" s="110">
        <f t="shared" si="0"/>
        <v>7.13</v>
      </c>
    </row>
    <row r="69" spans="1:7" ht="30">
      <c r="A69" s="114">
        <v>50</v>
      </c>
      <c r="B69" s="120" t="s">
        <v>725</v>
      </c>
      <c r="C69" s="123" t="s">
        <v>726</v>
      </c>
      <c r="D69" s="119" t="s">
        <v>44</v>
      </c>
      <c r="E69" s="10">
        <v>2135</v>
      </c>
      <c r="F69" s="109">
        <v>2100</v>
      </c>
      <c r="G69" s="110">
        <f t="shared" si="0"/>
        <v>0.21</v>
      </c>
    </row>
    <row r="70" spans="1:7" ht="30">
      <c r="A70" s="114">
        <v>51</v>
      </c>
      <c r="B70" s="5" t="s">
        <v>727</v>
      </c>
      <c r="C70" s="123" t="s">
        <v>728</v>
      </c>
      <c r="D70" s="119" t="s">
        <v>15</v>
      </c>
      <c r="E70" s="10">
        <v>15367</v>
      </c>
      <c r="F70" s="109">
        <v>15400</v>
      </c>
      <c r="G70" s="110">
        <f t="shared" si="0"/>
        <v>1.54</v>
      </c>
    </row>
    <row r="71" spans="1:7" ht="30">
      <c r="A71" s="10">
        <v>52</v>
      </c>
      <c r="B71" s="5" t="s">
        <v>729</v>
      </c>
      <c r="C71" s="123" t="s">
        <v>730</v>
      </c>
      <c r="D71" s="119" t="s">
        <v>44</v>
      </c>
      <c r="E71" s="10">
        <v>10144</v>
      </c>
      <c r="F71" s="109">
        <v>10100</v>
      </c>
      <c r="G71" s="110">
        <f t="shared" si="0"/>
        <v>1.01</v>
      </c>
    </row>
    <row r="72" spans="1:7" ht="45">
      <c r="A72" s="10">
        <v>53</v>
      </c>
      <c r="B72" s="5" t="s">
        <v>731</v>
      </c>
      <c r="C72" s="123" t="s">
        <v>732</v>
      </c>
      <c r="D72" s="119" t="s">
        <v>44</v>
      </c>
      <c r="E72" s="10">
        <v>534</v>
      </c>
      <c r="F72" s="109">
        <v>500</v>
      </c>
      <c r="G72" s="110">
        <f t="shared" si="0"/>
        <v>0.05</v>
      </c>
    </row>
    <row r="73" spans="1:7" ht="60">
      <c r="A73" s="10">
        <v>54</v>
      </c>
      <c r="B73" s="5" t="s">
        <v>733</v>
      </c>
      <c r="C73" s="123" t="s">
        <v>734</v>
      </c>
      <c r="D73" s="119" t="s">
        <v>606</v>
      </c>
      <c r="E73" s="10"/>
      <c r="F73" s="109"/>
      <c r="G73" s="110"/>
    </row>
    <row r="74" spans="1:7" ht="15">
      <c r="A74" s="10" t="s">
        <v>735</v>
      </c>
      <c r="B74" s="5" t="s">
        <v>736</v>
      </c>
      <c r="C74" s="10" t="s">
        <v>737</v>
      </c>
      <c r="D74" s="119"/>
      <c r="E74" s="10">
        <v>137690</v>
      </c>
      <c r="F74" s="109">
        <v>137700</v>
      </c>
      <c r="G74" s="110">
        <f t="shared" si="0"/>
        <v>13.77</v>
      </c>
    </row>
    <row r="75" spans="1:7" ht="15">
      <c r="A75" s="10" t="s">
        <v>738</v>
      </c>
      <c r="B75" s="5" t="s">
        <v>739</v>
      </c>
      <c r="C75" s="10" t="s">
        <v>740</v>
      </c>
      <c r="D75" s="119"/>
      <c r="E75" s="10">
        <v>279683</v>
      </c>
      <c r="F75" s="109">
        <v>279700</v>
      </c>
      <c r="G75" s="110">
        <f aca="true" t="shared" si="1" ref="G75:G85">F75/10000</f>
        <v>27.97</v>
      </c>
    </row>
    <row r="76" spans="1:7" ht="60">
      <c r="A76" s="10">
        <v>55</v>
      </c>
      <c r="B76" s="5" t="s">
        <v>741</v>
      </c>
      <c r="C76" s="123" t="s">
        <v>742</v>
      </c>
      <c r="D76" s="119"/>
      <c r="E76" s="10">
        <v>78065</v>
      </c>
      <c r="F76" s="109">
        <v>78100</v>
      </c>
      <c r="G76" s="110">
        <f t="shared" si="1"/>
        <v>7.81</v>
      </c>
    </row>
    <row r="77" spans="1:7" ht="30">
      <c r="A77" s="10">
        <v>56</v>
      </c>
      <c r="B77" s="5" t="s">
        <v>743</v>
      </c>
      <c r="C77" s="123" t="s">
        <v>744</v>
      </c>
      <c r="D77" s="119"/>
      <c r="E77" s="10">
        <v>3737</v>
      </c>
      <c r="F77" s="109">
        <v>3700</v>
      </c>
      <c r="G77" s="110">
        <f t="shared" si="1"/>
        <v>0.37</v>
      </c>
    </row>
    <row r="78" spans="1:7" ht="75">
      <c r="A78" s="10">
        <v>57</v>
      </c>
      <c r="B78" s="120" t="s">
        <v>745</v>
      </c>
      <c r="C78" s="123" t="s">
        <v>746</v>
      </c>
      <c r="D78" s="119" t="s">
        <v>580</v>
      </c>
      <c r="E78" s="10"/>
      <c r="F78" s="109"/>
      <c r="G78" s="110"/>
    </row>
    <row r="79" spans="1:7" ht="15">
      <c r="A79" s="10" t="s">
        <v>747</v>
      </c>
      <c r="B79" s="5" t="s">
        <v>748</v>
      </c>
      <c r="C79" s="10" t="s">
        <v>749</v>
      </c>
      <c r="D79" s="119"/>
      <c r="E79" s="10">
        <v>68845</v>
      </c>
      <c r="F79" s="109">
        <v>68800</v>
      </c>
      <c r="G79" s="110">
        <f t="shared" si="1"/>
        <v>6.88</v>
      </c>
    </row>
    <row r="80" spans="1:7" ht="15">
      <c r="A80" s="10" t="s">
        <v>750</v>
      </c>
      <c r="B80" s="5" t="s">
        <v>751</v>
      </c>
      <c r="C80" s="10" t="s">
        <v>752</v>
      </c>
      <c r="D80" s="119"/>
      <c r="E80" s="10">
        <v>67616</v>
      </c>
      <c r="F80" s="109">
        <v>67600</v>
      </c>
      <c r="G80" s="110">
        <f t="shared" si="1"/>
        <v>6.76</v>
      </c>
    </row>
    <row r="81" spans="1:7" ht="90">
      <c r="A81" s="10">
        <v>58</v>
      </c>
      <c r="B81" s="5" t="s">
        <v>753</v>
      </c>
      <c r="C81" s="10" t="s">
        <v>754</v>
      </c>
      <c r="D81" s="119" t="s">
        <v>580</v>
      </c>
      <c r="E81" s="10">
        <v>94662</v>
      </c>
      <c r="F81" s="109">
        <v>94700</v>
      </c>
      <c r="G81" s="110">
        <f t="shared" si="1"/>
        <v>9.47</v>
      </c>
    </row>
    <row r="82" spans="1:7" ht="45">
      <c r="A82" s="10">
        <v>59</v>
      </c>
      <c r="B82" s="120" t="s">
        <v>755</v>
      </c>
      <c r="C82" s="10" t="s">
        <v>756</v>
      </c>
      <c r="D82" s="119" t="s">
        <v>37</v>
      </c>
      <c r="E82" s="10"/>
      <c r="F82" s="109"/>
      <c r="G82" s="110"/>
    </row>
    <row r="83" spans="1:7" ht="15">
      <c r="A83" s="10" t="s">
        <v>757</v>
      </c>
      <c r="B83" s="5" t="s">
        <v>758</v>
      </c>
      <c r="C83" s="10" t="s">
        <v>759</v>
      </c>
      <c r="D83" s="119"/>
      <c r="E83" s="10">
        <v>41799</v>
      </c>
      <c r="F83" s="109">
        <v>41800</v>
      </c>
      <c r="G83" s="110">
        <f t="shared" si="1"/>
        <v>4.18</v>
      </c>
    </row>
    <row r="84" spans="1:7" ht="15">
      <c r="A84" s="10" t="s">
        <v>760</v>
      </c>
      <c r="B84" s="5" t="s">
        <v>761</v>
      </c>
      <c r="C84" s="123" t="s">
        <v>762</v>
      </c>
      <c r="D84" s="119"/>
      <c r="E84" s="10">
        <v>35222</v>
      </c>
      <c r="F84" s="109">
        <v>35200</v>
      </c>
      <c r="G84" s="110">
        <f t="shared" si="1"/>
        <v>3.52</v>
      </c>
    </row>
    <row r="85" spans="1:7" ht="30">
      <c r="A85" s="10">
        <v>60</v>
      </c>
      <c r="B85" s="5" t="s">
        <v>763</v>
      </c>
      <c r="C85" s="10" t="s">
        <v>764</v>
      </c>
      <c r="D85" s="119" t="s">
        <v>37</v>
      </c>
      <c r="E85" s="10">
        <v>32578</v>
      </c>
      <c r="F85" s="109">
        <v>32600</v>
      </c>
      <c r="G85" s="110">
        <f t="shared" si="1"/>
        <v>3.26</v>
      </c>
    </row>
    <row r="86" spans="1:6" ht="15">
      <c r="A86" s="124"/>
      <c r="B86" s="124"/>
      <c r="C86" s="124"/>
      <c r="D86" s="124"/>
      <c r="E86" s="124"/>
      <c r="F86" s="124"/>
    </row>
    <row r="87" spans="1:6" ht="15">
      <c r="A87" t="s">
        <v>431</v>
      </c>
      <c r="F87" t="s">
        <v>432</v>
      </c>
    </row>
  </sheetData>
  <sheetProtection/>
  <mergeCells count="4">
    <mergeCell ref="A5:G5"/>
    <mergeCell ref="A6:G6"/>
    <mergeCell ref="A7:G7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2017-03-30T09:45:20Z</dcterms:modified>
  <cp:category/>
  <cp:version/>
  <cp:contentType/>
  <cp:contentStatus/>
</cp:coreProperties>
</file>